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<sst xmlns="http://schemas.openxmlformats.org/spreadsheetml/2006/main" count="85" uniqueCount="81">
  <si>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Booked Amount</t>
  </si>
  <si>
    <t>Net Booked Amount</t>
  </si>
  <si>
    <t>West Region</t>
  </si>
  <si>
    <t>Iowa Region</t>
  </si>
  <si>
    <t>South East Michigan</t>
  </si>
  <si>
    <t>RHM</t>
  </si>
  <si>
    <t>Average Term</t>
  </si>
  <si>
    <t>Volume</t>
  </si>
  <si>
    <t>Mercy Clinics</t>
  </si>
  <si>
    <t>Saint Agnes</t>
  </si>
  <si>
    <t>Saint Alphonsus Boise</t>
  </si>
  <si>
    <t>Saint Alphonsus Nampa</t>
  </si>
  <si>
    <t>Saint Alphonsus Baker City</t>
  </si>
  <si>
    <t>Saint Alphonsus Ontario</t>
  </si>
  <si>
    <t>Mount Carmel East</t>
  </si>
  <si>
    <t>Mount Carmel New Albany</t>
  </si>
  <si>
    <t>Mount Carmel West</t>
  </si>
  <si>
    <t>Taylor Station Surgery Center</t>
  </si>
  <si>
    <t>Ohio Region</t>
  </si>
  <si>
    <t>Mercy Clinton</t>
  </si>
  <si>
    <t>Mercy Dubuque</t>
  </si>
  <si>
    <t>Mercy Sioux City</t>
  </si>
  <si>
    <t>Mercy New Hampton</t>
  </si>
  <si>
    <t>Mercy Dyersville</t>
  </si>
  <si>
    <t>Chelsea Community Hospital</t>
  </si>
  <si>
    <t>Saint Joseph Mercy Ann Arbor</t>
  </si>
  <si>
    <t>Saint Joseph Mercy Livingston</t>
  </si>
  <si>
    <t>Saint Joseph Mercy Oakland</t>
  </si>
  <si>
    <t>Saint Joseph Mercy Port Huron</t>
  </si>
  <si>
    <t>Saint Mary Mercy Livonia</t>
  </si>
  <si>
    <t>Mercy Health Saint Mary's Grand Rapids</t>
  </si>
  <si>
    <t>Diley Ridge Medical Center</t>
  </si>
  <si>
    <t>Mount Carmel St. Ann's Westerville</t>
  </si>
  <si>
    <t>Saint Alphonsus Medical Group</t>
  </si>
  <si>
    <t>Recoursed</t>
  </si>
  <si>
    <t>Recalled</t>
  </si>
  <si>
    <t>Loyola Gottlieb Memorial Hospital</t>
  </si>
  <si>
    <t>Loyola University Medical Center</t>
  </si>
  <si>
    <t>Chicago Region</t>
  </si>
  <si>
    <t>Mercy Speciality Clinic</t>
  </si>
  <si>
    <t>Recoursed %</t>
  </si>
  <si>
    <t>Recalled %</t>
  </si>
  <si>
    <t>Mercy Mason City</t>
  </si>
  <si>
    <t>Muskegon (Care Payment)</t>
  </si>
  <si>
    <t>A/R Impact</t>
  </si>
  <si>
    <t>Saint Joseph RMC South Bend</t>
  </si>
  <si>
    <t>Saint Joseph Regional Medical Center Plymouth</t>
  </si>
  <si>
    <t>Indiana Region</t>
  </si>
  <si>
    <t>Mount Carmel Medical Group</t>
  </si>
  <si>
    <t>Mount Carmel Physicians</t>
  </si>
  <si>
    <t>Mercy Philadelphia Hospital</t>
  </si>
  <si>
    <t>Mercy Suburban Hospital</t>
  </si>
  <si>
    <t>Mercy Fitzgerald Hospital</t>
  </si>
  <si>
    <t>Nazareth Hospital</t>
  </si>
  <si>
    <t>Grand Total</t>
  </si>
  <si>
    <t xml:space="preserve">CHE - SEPA </t>
  </si>
  <si>
    <t>Mount Carmel New Albany Surgical Hospital</t>
  </si>
  <si>
    <t>Mercy Medical Services-Sioux City</t>
  </si>
  <si>
    <t xml:space="preserve">Our Lady of Lourdes Medical Center </t>
  </si>
  <si>
    <t xml:space="preserve">Saint Francis Medical Center (Trenton, NJ) </t>
  </si>
  <si>
    <t xml:space="preserve">Lourdes Medical Center of Burlington County </t>
  </si>
  <si>
    <t>Saint Agnes Medical Center Star-Flex</t>
  </si>
  <si>
    <t>Saint Mary Medical Center (Langhorne, PA)-Flex</t>
  </si>
  <si>
    <t>Holy Cross Hospital (Fort Lauderdale)-Flex</t>
  </si>
  <si>
    <t>Oakland Mercy Hospital-Flex</t>
  </si>
  <si>
    <t>Mercy Hospital &amp; Medical Center (Chicago)-Flex</t>
  </si>
  <si>
    <t>Saint Mary's Hospital (Athens, GA)-Flex</t>
  </si>
  <si>
    <t>Sisters of Providence-Mercy Medical Center</t>
  </si>
  <si>
    <t>Saint Mary's Good Samaritan Hospital (Greensboro, GA)-Flex</t>
  </si>
  <si>
    <t>Saint Francis Hospital (Wilmington, DE)-Flex</t>
  </si>
  <si>
    <t>SPHP-Samaritan Hospital (Troy, NY)-Flex</t>
  </si>
  <si>
    <t>SPHP-Albany Memorial Hospital (Albany, NY)-Flex</t>
  </si>
  <si>
    <t>SPHP-Saint Peter's Hospital (Albany, NY)-Flex</t>
  </si>
  <si>
    <t>SPHP-Seton Health/St. Mary's Hospital (Troy, NY)-Flex</t>
  </si>
  <si>
    <t>Loan Program Updated Funding Summary Report through 01.01.16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</si>
  <si>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HealthFirst Website, CarePayment Website, ADR taken from monthly receivables benchmark and EPIC dashboard. Used with permission.</t>
    </r>
  </si>
  <si>
    <t>Trinity Health Weekly Loan Funding Program Report</t>
  </si>
  <si>
    <t>Leaders at Trinity Health, a Livonia, Mich.-based Catholic health system operating more than 80 hospitals in 21 states, rolled out a patient financing program to 16 facilities in four regions, focusing first on collections and other back-end processes, rather than front-end processes like patient registration.  Gradually, leaders at Trinity Health rolled out the program to the other regions.</t>
  </si>
  <si>
    <r>
      <t xml:space="preserve">Read more in the following related article published in HFMA's </t>
    </r>
    <r>
      <rPr>
        <i/>
        <sz val="10"/>
        <color indexed="8"/>
        <rFont val="Arial"/>
        <family val="2"/>
      </rPr>
      <t xml:space="preserve">Revenue Cycle Strategist </t>
    </r>
    <r>
      <rPr>
        <sz val="10"/>
        <color indexed="8"/>
        <rFont val="Arial"/>
        <family val="2"/>
      </rPr>
      <t>newsletter.</t>
    </r>
  </si>
  <si>
    <t xml:space="preserve">"Trinity Health Offers Patient Payment Options and Reduces A/R Days" </t>
  </si>
  <si>
    <t>An HFMA Tool (hfma.org)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</si>
</sst>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###,###"/>
    <numFmt numFmtId="168" formatCode="0.0"/>
    <numFmt numFmtId="169" formatCode="#,##0.0;\(#,##0.0\)"/>
    <numFmt numFmtId="170" formatCode="#,##0.0%;\-#,##0.0%;0.0\%"/>
    <numFmt numFmtId="171" formatCode="#,##0.0%"/>
    <numFmt numFmtId="172" formatCode="\$#,##0;&quot;($&quot;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0409]&quot;$&quot;#,##0.00;\(&quot;$&quot;#,##0.00\)"/>
    <numFmt numFmtId="178" formatCode="[$-10409]#,##0;\(#,##0\)"/>
    <numFmt numFmtId="179" formatCode="[$-10409]0.0%"/>
    <numFmt numFmtId="180" formatCode="&quot;$&quot;#,##0.0_);[Red]\(&quot;$&quot;#,##0.0\)"/>
    <numFmt numFmtId="181" formatCode="[$-10409]&quot;$&quot;#,##0.0;\(&quot;$&quot;#,##0.0\)"/>
    <numFmt numFmtId="182" formatCode="[$-10409]&quot;$&quot;#,##0;\(&quot;$&quot;#,##0\)"/>
    <numFmt numFmtId="183" formatCode="[$-409]dddd\,\ mmmm\ dd\,\ yyyy"/>
    <numFmt numFmtId="184" formatCode="[$-409]h:mm:ss\ AM/PM"/>
    <numFmt numFmtId="185" formatCode="_(&quot;$&quot;* #,##0.0_);_(&quot;$&quot;* \(#,##0.0\);_(&quot;$&quot;* &quot;-&quot;??_);_(@_)"/>
    <numFmt numFmtId="186" formatCode="0.00000"/>
    <numFmt numFmtId="187" formatCode="0.0000"/>
    <numFmt numFmtId="18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164" fontId="3" fillId="10" borderId="10" xfId="46" applyNumberFormat="1" applyFont="1" applyFill="1" applyBorder="1" applyAlignment="1" applyProtection="1">
      <alignment horizontal="right"/>
      <protection locked="0"/>
    </xf>
    <xf numFmtId="0" fontId="51" fillId="0" borderId="0" xfId="0" applyFont="1" applyAlignment="1">
      <alignment horizontal="left"/>
    </xf>
    <xf numFmtId="164" fontId="2" fillId="0" borderId="10" xfId="46" applyNumberFormat="1" applyFont="1" applyFill="1" applyBorder="1" applyAlignment="1" applyProtection="1">
      <alignment horizontal="right"/>
      <protection locked="0"/>
    </xf>
    <xf numFmtId="10" fontId="2" fillId="0" borderId="10" xfId="47" applyNumberFormat="1" applyFont="1" applyFill="1" applyBorder="1" applyAlignment="1" applyProtection="1">
      <alignment horizontal="right"/>
      <protection locked="0"/>
    </xf>
    <xf numFmtId="1" fontId="3" fillId="10" borderId="10" xfId="46" applyNumberFormat="1" applyFont="1" applyFill="1" applyBorder="1" applyAlignment="1" applyProtection="1">
      <alignment horizontal="right"/>
      <protection locked="0"/>
    </xf>
    <xf numFmtId="0" fontId="3" fillId="10" borderId="10" xfId="46" applyNumberFormat="1" applyFont="1" applyFill="1" applyBorder="1" applyAlignment="1" applyProtection="1">
      <alignment horizontal="right"/>
      <protection locked="0"/>
    </xf>
    <xf numFmtId="164" fontId="3" fillId="10" borderId="10" xfId="47" applyNumberFormat="1" applyFont="1" applyFill="1" applyBorder="1" applyAlignment="1" applyProtection="1">
      <alignment horizontal="right"/>
      <protection locked="0"/>
    </xf>
    <xf numFmtId="10" fontId="3" fillId="10" borderId="10" xfId="47" applyNumberFormat="1" applyFont="1" applyFill="1" applyBorder="1" applyAlignment="1" applyProtection="1">
      <alignment horizontal="right"/>
      <protection locked="0"/>
    </xf>
    <xf numFmtId="1" fontId="3" fillId="10" borderId="10" xfId="47" applyNumberFormat="1" applyFont="1" applyFill="1" applyBorder="1" applyAlignment="1" applyProtection="1">
      <alignment horizontal="right"/>
      <protection locked="0"/>
    </xf>
    <xf numFmtId="42" fontId="3" fillId="10" borderId="10" xfId="47" applyNumberFormat="1" applyFont="1" applyFill="1" applyBorder="1" applyAlignment="1" applyProtection="1">
      <alignment horizontal="right"/>
      <protection locked="0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right"/>
    </xf>
    <xf numFmtId="10" fontId="51" fillId="0" borderId="0" xfId="0" applyNumberFormat="1" applyFont="1" applyAlignment="1">
      <alignment horizontal="right"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42" fontId="54" fillId="10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2" fillId="0" borderId="10" xfId="59" applyNumberFormat="1" applyFont="1" applyFill="1" applyBorder="1" applyAlignment="1" applyProtection="1">
      <alignment/>
      <protection locked="0"/>
    </xf>
    <xf numFmtId="164" fontId="2" fillId="0" borderId="10" xfId="47" applyNumberFormat="1" applyFont="1" applyFill="1" applyBorder="1" applyAlignment="1" applyProtection="1">
      <alignment horizontal="center"/>
      <protection locked="0"/>
    </xf>
    <xf numFmtId="44" fontId="2" fillId="0" borderId="10" xfId="47" applyNumberFormat="1" applyFont="1" applyFill="1" applyBorder="1" applyAlignment="1" applyProtection="1">
      <alignment horizontal="right"/>
      <protection locked="0"/>
    </xf>
    <xf numFmtId="0" fontId="3" fillId="0" borderId="10" xfId="59" applyNumberFormat="1" applyFont="1" applyFill="1" applyBorder="1" applyAlignment="1" applyProtection="1">
      <alignment horizontal="right"/>
      <protection locked="0"/>
    </xf>
    <xf numFmtId="164" fontId="2" fillId="0" borderId="10" xfId="47" applyNumberFormat="1" applyFont="1" applyBorder="1" applyAlignment="1" applyProtection="1">
      <alignment horizontal="right"/>
      <protection locked="0"/>
    </xf>
    <xf numFmtId="164" fontId="3" fillId="10" borderId="10" xfId="47" applyNumberFormat="1" applyFont="1" applyFill="1" applyBorder="1" applyAlignment="1" applyProtection="1">
      <alignment horizontal="center"/>
      <protection locked="0"/>
    </xf>
    <xf numFmtId="0" fontId="3" fillId="10" borderId="10" xfId="59" applyNumberFormat="1" applyFont="1" applyFill="1" applyBorder="1" applyAlignment="1" applyProtection="1">
      <alignment horizontal="right"/>
      <protection locked="0"/>
    </xf>
    <xf numFmtId="10" fontId="3" fillId="0" borderId="10" xfId="59" applyNumberFormat="1" applyFont="1" applyFill="1" applyBorder="1" applyAlignment="1" applyProtection="1">
      <alignment horizontal="right"/>
      <protection locked="0"/>
    </xf>
    <xf numFmtId="10" fontId="3" fillId="10" borderId="10" xfId="59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>
      <alignment horizontal="left"/>
    </xf>
    <xf numFmtId="10" fontId="2" fillId="0" borderId="10" xfId="59" applyNumberFormat="1" applyFont="1" applyFill="1" applyBorder="1" applyAlignment="1" applyProtection="1">
      <alignment horizontal="right"/>
      <protection locked="0"/>
    </xf>
    <xf numFmtId="164" fontId="2" fillId="0" borderId="10" xfId="59" applyNumberFormat="1" applyFont="1" applyFill="1" applyBorder="1" applyAlignment="1" applyProtection="1">
      <alignment horizontal="right"/>
      <protection locked="0"/>
    </xf>
    <xf numFmtId="167" fontId="3" fillId="10" borderId="10" xfId="0" applyNumberFormat="1" applyFont="1" applyFill="1" applyBorder="1" applyAlignment="1" applyProtection="1">
      <alignment horizontal="right" wrapText="1"/>
      <protection locked="0"/>
    </xf>
    <xf numFmtId="0" fontId="51" fillId="0" borderId="10" xfId="0" applyFont="1" applyBorder="1" applyAlignment="1" applyProtection="1">
      <alignment/>
      <protection locked="0"/>
    </xf>
    <xf numFmtId="10" fontId="51" fillId="0" borderId="10" xfId="0" applyNumberFormat="1" applyFont="1" applyBorder="1" applyAlignment="1" applyProtection="1">
      <alignment/>
      <protection locked="0"/>
    </xf>
    <xf numFmtId="1" fontId="54" fillId="10" borderId="10" xfId="0" applyNumberFormat="1" applyFont="1" applyFill="1" applyBorder="1" applyAlignment="1" applyProtection="1">
      <alignment/>
      <protection locked="0"/>
    </xf>
    <xf numFmtId="0" fontId="54" fillId="10" borderId="10" xfId="0" applyFont="1" applyFill="1" applyBorder="1" applyAlignment="1" applyProtection="1">
      <alignment/>
      <protection locked="0"/>
    </xf>
    <xf numFmtId="10" fontId="54" fillId="10" borderId="10" xfId="0" applyNumberFormat="1" applyFont="1" applyFill="1" applyBorder="1" applyAlignment="1" applyProtection="1">
      <alignment/>
      <protection locked="0"/>
    </xf>
    <xf numFmtId="42" fontId="54" fillId="10" borderId="10" xfId="0" applyNumberFormat="1" applyFont="1" applyFill="1" applyBorder="1" applyAlignment="1" applyProtection="1">
      <alignment/>
      <protection locked="0"/>
    </xf>
    <xf numFmtId="0" fontId="51" fillId="0" borderId="10" xfId="0" applyFont="1" applyBorder="1" applyAlignment="1">
      <alignment/>
    </xf>
    <xf numFmtId="0" fontId="51" fillId="10" borderId="10" xfId="0" applyFont="1" applyFill="1" applyBorder="1" applyAlignment="1">
      <alignment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42" fontId="2" fillId="0" borderId="10" xfId="0" applyNumberFormat="1" applyFont="1" applyBorder="1" applyAlignment="1" applyProtection="1">
      <alignment wrapText="1"/>
      <protection locked="0"/>
    </xf>
    <xf numFmtId="0" fontId="51" fillId="0" borderId="0" xfId="0" applyFont="1" applyAlignment="1">
      <alignment/>
    </xf>
    <xf numFmtId="10" fontId="51" fillId="0" borderId="0" xfId="0" applyNumberFormat="1" applyFont="1" applyAlignment="1">
      <alignment/>
    </xf>
    <xf numFmtId="42" fontId="3" fillId="10" borderId="10" xfId="0" applyNumberFormat="1" applyFont="1" applyFill="1" applyBorder="1" applyAlignment="1" applyProtection="1">
      <alignment wrapText="1"/>
      <protection locked="0"/>
    </xf>
    <xf numFmtId="164" fontId="3" fillId="10" borderId="10" xfId="46" applyNumberFormat="1" applyFont="1" applyFill="1" applyBorder="1" applyAlignment="1" applyProtection="1">
      <alignment/>
      <protection locked="0"/>
    </xf>
    <xf numFmtId="164" fontId="3" fillId="10" borderId="10" xfId="47" applyNumberFormat="1" applyFont="1" applyFill="1" applyBorder="1" applyAlignment="1" applyProtection="1">
      <alignment/>
      <protection locked="0"/>
    </xf>
    <xf numFmtId="166" fontId="3" fillId="10" borderId="10" xfId="47" applyNumberFormat="1" applyFont="1" applyFill="1" applyBorder="1" applyAlignment="1" applyProtection="1">
      <alignment horizontal="right"/>
      <protection locked="0"/>
    </xf>
    <xf numFmtId="42" fontId="2" fillId="34" borderId="10" xfId="59" applyNumberFormat="1" applyFont="1" applyFill="1" applyBorder="1" applyAlignment="1" applyProtection="1">
      <alignment horizontal="right"/>
      <protection locked="0"/>
    </xf>
    <xf numFmtId="0" fontId="2" fillId="34" borderId="10" xfId="59" applyFont="1" applyFill="1" applyBorder="1" applyAlignment="1" applyProtection="1">
      <alignment horizontal="right"/>
      <protection locked="0"/>
    </xf>
    <xf numFmtId="10" fontId="2" fillId="34" borderId="10" xfId="59" applyNumberFormat="1" applyFont="1" applyFill="1" applyBorder="1" applyAlignment="1" applyProtection="1">
      <alignment horizontal="right"/>
      <protection locked="0"/>
    </xf>
    <xf numFmtId="166" fontId="2" fillId="34" borderId="10" xfId="59" applyNumberFormat="1" applyFont="1" applyFill="1" applyBorder="1" applyAlignment="1" applyProtection="1">
      <alignment horizontal="right"/>
      <protection locked="0"/>
    </xf>
    <xf numFmtId="0" fontId="2" fillId="34" borderId="10" xfId="59" applyNumberFormat="1" applyFont="1" applyFill="1" applyBorder="1" applyAlignment="1" applyProtection="1">
      <alignment horizontal="right"/>
      <protection locked="0"/>
    </xf>
    <xf numFmtId="0" fontId="3" fillId="34" borderId="10" xfId="59" applyFont="1" applyFill="1" applyBorder="1" applyAlignment="1" applyProtection="1">
      <alignment/>
      <protection locked="0"/>
    </xf>
    <xf numFmtId="0" fontId="3" fillId="34" borderId="10" xfId="59" applyNumberFormat="1" applyFont="1" applyFill="1" applyBorder="1" applyAlignment="1" applyProtection="1">
      <alignment/>
      <protection locked="0"/>
    </xf>
    <xf numFmtId="0" fontId="3" fillId="34" borderId="10" xfId="59" applyNumberFormat="1" applyFont="1" applyFill="1" applyBorder="1" applyAlignment="1" applyProtection="1">
      <alignment horizontal="right"/>
      <protection locked="0"/>
    </xf>
    <xf numFmtId="164" fontId="3" fillId="34" borderId="10" xfId="47" applyNumberFormat="1" applyFont="1" applyFill="1" applyBorder="1" applyAlignment="1" applyProtection="1">
      <alignment horizontal="right"/>
      <protection locked="0"/>
    </xf>
    <xf numFmtId="0" fontId="51" fillId="34" borderId="10" xfId="0" applyFont="1" applyFill="1" applyBorder="1" applyAlignment="1">
      <alignment/>
    </xf>
    <xf numFmtId="0" fontId="2" fillId="0" borderId="10" xfId="59" applyNumberFormat="1" applyFont="1" applyFill="1" applyBorder="1" applyAlignment="1" applyProtection="1">
      <alignment horizontal="right"/>
      <protection locked="0"/>
    </xf>
    <xf numFmtId="0" fontId="3" fillId="34" borderId="10" xfId="59" applyFont="1" applyFill="1" applyBorder="1" applyAlignment="1" applyProtection="1">
      <alignment horizontal="right"/>
      <protection locked="0"/>
    </xf>
    <xf numFmtId="10" fontId="3" fillId="34" borderId="10" xfId="59" applyNumberFormat="1" applyFont="1" applyFill="1" applyBorder="1" applyAlignment="1" applyProtection="1">
      <alignment horizontal="right"/>
      <protection locked="0"/>
    </xf>
    <xf numFmtId="0" fontId="2" fillId="0" borderId="10" xfId="46" applyNumberFormat="1" applyFont="1" applyFill="1" applyBorder="1" applyAlignment="1" applyProtection="1">
      <alignment horizontal="right"/>
      <protection locked="0"/>
    </xf>
    <xf numFmtId="164" fontId="2" fillId="0" borderId="10" xfId="47" applyNumberFormat="1" applyFont="1" applyFill="1" applyBorder="1" applyAlignment="1" applyProtection="1">
      <alignment horizontal="right"/>
      <protection locked="0"/>
    </xf>
    <xf numFmtId="0" fontId="2" fillId="0" borderId="10" xfId="47" applyNumberFormat="1" applyFont="1" applyFill="1" applyBorder="1" applyAlignment="1" applyProtection="1">
      <alignment horizontal="right"/>
      <protection locked="0"/>
    </xf>
    <xf numFmtId="165" fontId="2" fillId="0" borderId="10" xfId="47" applyNumberFormat="1" applyFont="1" applyFill="1" applyBorder="1" applyAlignment="1" applyProtection="1">
      <alignment horizontal="right"/>
      <protection locked="0"/>
    </xf>
    <xf numFmtId="10" fontId="54" fillId="10" borderId="10" xfId="0" applyNumberFormat="1" applyFont="1" applyFill="1" applyBorder="1" applyAlignment="1">
      <alignment/>
    </xf>
    <xf numFmtId="1" fontId="54" fillId="10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 applyProtection="1">
      <alignment horizontal="right" wrapText="1"/>
      <protection locked="0"/>
    </xf>
    <xf numFmtId="0" fontId="51" fillId="34" borderId="10" xfId="0" applyFont="1" applyFill="1" applyBorder="1" applyAlignment="1" applyProtection="1">
      <alignment/>
      <protection locked="0"/>
    </xf>
    <xf numFmtId="1" fontId="3" fillId="34" borderId="10" xfId="47" applyNumberFormat="1" applyFont="1" applyFill="1" applyBorder="1" applyAlignment="1" applyProtection="1">
      <alignment horizontal="right"/>
      <protection locked="0"/>
    </xf>
    <xf numFmtId="6" fontId="3" fillId="10" borderId="10" xfId="46" applyNumberFormat="1" applyFont="1" applyFill="1" applyBorder="1" applyAlignment="1" applyProtection="1">
      <alignment horizontal="right"/>
      <protection locked="0"/>
    </xf>
    <xf numFmtId="0" fontId="2" fillId="35" borderId="11" xfId="59" applyFont="1" applyFill="1" applyBorder="1" applyAlignment="1" applyProtection="1">
      <alignment horizontal="left"/>
      <protection locked="0"/>
    </xf>
    <xf numFmtId="0" fontId="2" fillId="35" borderId="12" xfId="59" applyFont="1" applyFill="1" applyBorder="1" applyAlignment="1" applyProtection="1">
      <alignment horizontal="left"/>
      <protection locked="0"/>
    </xf>
    <xf numFmtId="0" fontId="2" fillId="0" borderId="12" xfId="59" applyFont="1" applyBorder="1" applyAlignment="1" applyProtection="1">
      <alignment horizontal="right"/>
      <protection locked="0"/>
    </xf>
    <xf numFmtId="10" fontId="2" fillId="0" borderId="12" xfId="59" applyNumberFormat="1" applyFont="1" applyBorder="1" applyAlignment="1" applyProtection="1">
      <alignment horizontal="right"/>
      <protection locked="0"/>
    </xf>
    <xf numFmtId="0" fontId="2" fillId="0" borderId="12" xfId="59" applyFont="1" applyFill="1" applyBorder="1" applyAlignment="1" applyProtection="1">
      <alignment horizontal="right"/>
      <protection locked="0"/>
    </xf>
    <xf numFmtId="10" fontId="2" fillId="0" borderId="12" xfId="59" applyNumberFormat="1" applyFont="1" applyFill="1" applyBorder="1" applyAlignment="1" applyProtection="1">
      <alignment horizontal="right"/>
      <protection locked="0"/>
    </xf>
    <xf numFmtId="2" fontId="52" fillId="0" borderId="13" xfId="0" applyNumberFormat="1" applyFont="1" applyBorder="1" applyAlignment="1">
      <alignment/>
    </xf>
    <xf numFmtId="0" fontId="55" fillId="36" borderId="14" xfId="59" applyFont="1" applyFill="1" applyBorder="1" applyAlignment="1" applyProtection="1">
      <alignment horizontal="left"/>
      <protection locked="0"/>
    </xf>
    <xf numFmtId="0" fontId="55" fillId="36" borderId="15" xfId="59" applyFont="1" applyFill="1" applyBorder="1" applyAlignment="1" applyProtection="1">
      <alignment horizontal="center" wrapText="1"/>
      <protection locked="0"/>
    </xf>
    <xf numFmtId="0" fontId="55" fillId="36" borderId="15" xfId="59" applyFont="1" applyFill="1" applyBorder="1" applyAlignment="1" applyProtection="1">
      <alignment horizontal="center"/>
      <protection locked="0"/>
    </xf>
    <xf numFmtId="10" fontId="55" fillId="36" borderId="15" xfId="59" applyNumberFormat="1" applyFont="1" applyFill="1" applyBorder="1" applyAlignment="1" applyProtection="1">
      <alignment horizontal="center"/>
      <protection locked="0"/>
    </xf>
    <xf numFmtId="2" fontId="55" fillId="36" borderId="16" xfId="59" applyNumberFormat="1" applyFont="1" applyFill="1" applyBorder="1" applyAlignment="1" applyProtection="1">
      <alignment horizontal="center" wrapText="1"/>
      <protection locked="0"/>
    </xf>
    <xf numFmtId="0" fontId="2" fillId="0" borderId="17" xfId="59" applyFont="1" applyFill="1" applyBorder="1" applyAlignment="1" applyProtection="1">
      <alignment horizontal="left"/>
      <protection locked="0"/>
    </xf>
    <xf numFmtId="2" fontId="51" fillId="33" borderId="18" xfId="0" applyNumberFormat="1" applyFont="1" applyFill="1" applyBorder="1" applyAlignment="1">
      <alignment/>
    </xf>
    <xf numFmtId="2" fontId="54" fillId="34" borderId="18" xfId="0" applyNumberFormat="1" applyFont="1" applyFill="1" applyBorder="1" applyAlignment="1">
      <alignment/>
    </xf>
    <xf numFmtId="42" fontId="54" fillId="34" borderId="18" xfId="0" applyNumberFormat="1" applyFont="1" applyFill="1" applyBorder="1" applyAlignment="1">
      <alignment/>
    </xf>
    <xf numFmtId="0" fontId="3" fillId="10" borderId="17" xfId="59" applyFont="1" applyFill="1" applyBorder="1" applyAlignment="1" applyProtection="1">
      <alignment horizontal="left"/>
      <protection locked="0"/>
    </xf>
    <xf numFmtId="2" fontId="54" fillId="10" borderId="18" xfId="0" applyNumberFormat="1" applyFont="1" applyFill="1" applyBorder="1" applyAlignment="1">
      <alignment/>
    </xf>
    <xf numFmtId="0" fontId="2" fillId="34" borderId="17" xfId="59" applyFont="1" applyFill="1" applyBorder="1" applyAlignment="1" applyProtection="1">
      <alignment horizontal="left"/>
      <protection locked="0"/>
    </xf>
    <xf numFmtId="2" fontId="51" fillId="34" borderId="18" xfId="0" applyNumberFormat="1" applyFont="1" applyFill="1" applyBorder="1" applyAlignment="1">
      <alignment/>
    </xf>
    <xf numFmtId="0" fontId="2" fillId="0" borderId="17" xfId="59" applyBorder="1" applyProtection="1">
      <alignment/>
      <protection locked="0"/>
    </xf>
    <xf numFmtId="2" fontId="2" fillId="34" borderId="18" xfId="46" applyNumberFormat="1" applyFont="1" applyFill="1" applyBorder="1" applyAlignment="1" applyProtection="1">
      <alignment horizontal="right"/>
      <protection locked="0"/>
    </xf>
    <xf numFmtId="2" fontId="2" fillId="33" borderId="18" xfId="46" applyNumberFormat="1" applyFont="1" applyFill="1" applyBorder="1" applyAlignment="1" applyProtection="1">
      <alignment horizontal="right"/>
      <protection locked="0"/>
    </xf>
    <xf numFmtId="2" fontId="3" fillId="34" borderId="18" xfId="46" applyNumberFormat="1" applyFont="1" applyFill="1" applyBorder="1" applyAlignment="1" applyProtection="1">
      <alignment horizontal="right"/>
      <protection locked="0"/>
    </xf>
    <xf numFmtId="2" fontId="3" fillId="10" borderId="18" xfId="46" applyNumberFormat="1" applyFont="1" applyFill="1" applyBorder="1" applyAlignment="1" applyProtection="1">
      <alignment horizontal="right"/>
      <protection locked="0"/>
    </xf>
    <xf numFmtId="0" fontId="3" fillId="34" borderId="17" xfId="59" applyFont="1" applyFill="1" applyBorder="1" applyAlignment="1" applyProtection="1">
      <alignment/>
      <protection locked="0"/>
    </xf>
    <xf numFmtId="0" fontId="51" fillId="34" borderId="18" xfId="0" applyFont="1" applyFill="1" applyBorder="1" applyAlignment="1">
      <alignment/>
    </xf>
    <xf numFmtId="0" fontId="2" fillId="0" borderId="17" xfId="59" applyFont="1" applyFill="1" applyBorder="1" applyAlignment="1" applyProtection="1">
      <alignment/>
      <protection locked="0"/>
    </xf>
    <xf numFmtId="0" fontId="51" fillId="0" borderId="18" xfId="0" applyFont="1" applyBorder="1" applyAlignment="1">
      <alignment/>
    </xf>
    <xf numFmtId="0" fontId="3" fillId="10" borderId="17" xfId="59" applyFont="1" applyFill="1" applyBorder="1" applyAlignment="1" applyProtection="1">
      <alignment/>
      <protection locked="0"/>
    </xf>
    <xf numFmtId="0" fontId="54" fillId="10" borderId="18" xfId="0" applyFont="1" applyFill="1" applyBorder="1" applyAlignment="1">
      <alignment/>
    </xf>
    <xf numFmtId="0" fontId="3" fillId="34" borderId="17" xfId="59" applyFont="1" applyFill="1" applyBorder="1" applyAlignment="1" applyProtection="1">
      <alignment horizontal="left"/>
      <protection locked="0"/>
    </xf>
    <xf numFmtId="0" fontId="2" fillId="0" borderId="17" xfId="60" applyBorder="1" applyProtection="1">
      <alignment/>
      <protection locked="0"/>
    </xf>
    <xf numFmtId="14" fontId="54" fillId="34" borderId="18" xfId="0" applyNumberFormat="1" applyFont="1" applyFill="1" applyBorder="1" applyAlignment="1">
      <alignment/>
    </xf>
    <xf numFmtId="0" fontId="51" fillId="0" borderId="17" xfId="0" applyFont="1" applyBorder="1" applyAlignment="1" applyProtection="1">
      <alignment/>
      <protection locked="0"/>
    </xf>
    <xf numFmtId="0" fontId="3" fillId="10" borderId="17" xfId="0" applyFont="1" applyFill="1" applyBorder="1" applyAlignment="1" applyProtection="1">
      <alignment/>
      <protection locked="0"/>
    </xf>
    <xf numFmtId="14" fontId="54" fillId="10" borderId="18" xfId="0" applyNumberFormat="1" applyFont="1" applyFill="1" applyBorder="1" applyAlignment="1">
      <alignment/>
    </xf>
    <xf numFmtId="0" fontId="3" fillId="34" borderId="17" xfId="0" applyFont="1" applyFill="1" applyBorder="1" applyAlignment="1" applyProtection="1">
      <alignment/>
      <protection locked="0"/>
    </xf>
    <xf numFmtId="0" fontId="3" fillId="10" borderId="19" xfId="59" applyFont="1" applyFill="1" applyBorder="1" applyAlignment="1" applyProtection="1">
      <alignment horizontal="left"/>
      <protection locked="0"/>
    </xf>
    <xf numFmtId="164" fontId="3" fillId="10" borderId="20" xfId="46" applyNumberFormat="1" applyFont="1" applyFill="1" applyBorder="1" applyAlignment="1" applyProtection="1">
      <alignment/>
      <protection locked="0"/>
    </xf>
    <xf numFmtId="1" fontId="3" fillId="10" borderId="20" xfId="46" applyNumberFormat="1" applyFont="1" applyFill="1" applyBorder="1" applyAlignment="1" applyProtection="1">
      <alignment horizontal="right"/>
      <protection locked="0"/>
    </xf>
    <xf numFmtId="0" fontId="3" fillId="10" borderId="20" xfId="46" applyNumberFormat="1" applyFont="1" applyFill="1" applyBorder="1" applyAlignment="1" applyProtection="1">
      <alignment horizontal="right"/>
      <protection locked="0"/>
    </xf>
    <xf numFmtId="42" fontId="3" fillId="10" borderId="20" xfId="46" applyNumberFormat="1" applyFont="1" applyFill="1" applyBorder="1" applyAlignment="1" applyProtection="1">
      <alignment horizontal="right"/>
      <protection locked="0"/>
    </xf>
    <xf numFmtId="10" fontId="3" fillId="10" borderId="20" xfId="47" applyNumberFormat="1" applyFont="1" applyFill="1" applyBorder="1" applyAlignment="1" applyProtection="1">
      <alignment horizontal="right"/>
      <protection locked="0"/>
    </xf>
    <xf numFmtId="166" fontId="3" fillId="10" borderId="20" xfId="47" applyNumberFormat="1" applyFont="1" applyFill="1" applyBorder="1" applyAlignment="1" applyProtection="1">
      <alignment/>
      <protection locked="0"/>
    </xf>
    <xf numFmtId="164" fontId="3" fillId="10" borderId="20" xfId="47" applyNumberFormat="1" applyFont="1" applyFill="1" applyBorder="1" applyAlignment="1" applyProtection="1">
      <alignment horizontal="right"/>
      <protection locked="0"/>
    </xf>
    <xf numFmtId="2" fontId="54" fillId="10" borderId="21" xfId="0" applyNumberFormat="1" applyFont="1" applyFill="1" applyBorder="1" applyAlignment="1">
      <alignment/>
    </xf>
    <xf numFmtId="0" fontId="2" fillId="0" borderId="10" xfId="60" applyBorder="1" applyProtection="1">
      <alignment/>
      <protection locked="0"/>
    </xf>
    <xf numFmtId="42" fontId="4" fillId="0" borderId="10" xfId="6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42" fillId="0" borderId="0" xfId="55" applyAlignment="1">
      <alignment horizontal="right"/>
    </xf>
    <xf numFmtId="0" fontId="42" fillId="0" borderId="0" xfId="55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fma.org/Content.aspx?id=4631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workbookViewId="0" topLeftCell="A1">
      <selection activeCell="I92" sqref="I91:I92"/>
    </sheetView>
  </sheetViews>
  <sheetFormatPr defaultColWidth="9.140625" defaultRowHeight="15"/>
  <cols>
    <col min="1" max="1" width="51.57421875" style="2" customWidth="1"/>
    <col min="2" max="2" width="13.28125" style="12" bestFit="1" customWidth="1"/>
    <col min="3" max="3" width="9.7109375" style="12" bestFit="1" customWidth="1"/>
    <col min="4" max="4" width="8.8515625" style="12" bestFit="1" customWidth="1"/>
    <col min="5" max="5" width="13.28125" style="12" bestFit="1" customWidth="1"/>
    <col min="6" max="6" width="14.8515625" style="13" bestFit="1" customWidth="1"/>
    <col min="7" max="7" width="9.7109375" style="12" bestFit="1" customWidth="1"/>
    <col min="8" max="8" width="8.8515625" style="12" bestFit="1" customWidth="1"/>
    <col min="9" max="9" width="11.7109375" style="12" bestFit="1" customWidth="1"/>
    <col min="10" max="10" width="12.57421875" style="13" bestFit="1" customWidth="1"/>
    <col min="11" max="11" width="9.7109375" style="12" bestFit="1" customWidth="1"/>
    <col min="12" max="12" width="8.8515625" style="12" bestFit="1" customWidth="1"/>
    <col min="13" max="13" width="13.140625" style="12" bestFit="1" customWidth="1"/>
    <col min="14" max="14" width="7.8515625" style="14" bestFit="1" customWidth="1"/>
    <col min="15" max="16384" width="9.140625" style="2" customWidth="1"/>
  </cols>
  <sheetData>
    <row r="1" ht="14.25">
      <c r="A1" s="2" t="s">
        <v>80</v>
      </c>
    </row>
    <row r="3" ht="18">
      <c r="A3" s="126" t="s">
        <v>76</v>
      </c>
    </row>
    <row r="5" ht="14.25">
      <c r="A5" s="2" t="s">
        <v>77</v>
      </c>
    </row>
    <row r="6" spans="1:8" ht="15">
      <c r="A6" s="2" t="s">
        <v>78</v>
      </c>
      <c r="H6" s="127"/>
    </row>
    <row r="7" spans="1:8" ht="15">
      <c r="A7" s="128" t="s">
        <v>79</v>
      </c>
      <c r="H7" s="127"/>
    </row>
    <row r="8" spans="1:8" ht="15">
      <c r="A8" s="128"/>
      <c r="H8" s="127"/>
    </row>
    <row r="10" spans="1:14" ht="15" thickBot="1">
      <c r="A10" s="75" t="s">
        <v>74</v>
      </c>
      <c r="B10" s="76"/>
      <c r="C10" s="77"/>
      <c r="D10" s="77"/>
      <c r="E10" s="77"/>
      <c r="F10" s="78"/>
      <c r="G10" s="77"/>
      <c r="H10" s="77"/>
      <c r="I10" s="79"/>
      <c r="J10" s="80"/>
      <c r="K10" s="79"/>
      <c r="L10" s="79"/>
      <c r="M10" s="77"/>
      <c r="N10" s="81"/>
    </row>
    <row r="11" spans="1:14" s="15" customFormat="1" ht="33.75" customHeight="1">
      <c r="A11" s="82" t="s">
        <v>5</v>
      </c>
      <c r="B11" s="83" t="s">
        <v>0</v>
      </c>
      <c r="C11" s="83" t="s">
        <v>6</v>
      </c>
      <c r="D11" s="84" t="s">
        <v>7</v>
      </c>
      <c r="E11" s="84" t="s">
        <v>34</v>
      </c>
      <c r="F11" s="85" t="s">
        <v>40</v>
      </c>
      <c r="G11" s="83" t="s">
        <v>6</v>
      </c>
      <c r="H11" s="84" t="s">
        <v>7</v>
      </c>
      <c r="I11" s="84" t="s">
        <v>35</v>
      </c>
      <c r="J11" s="85" t="s">
        <v>41</v>
      </c>
      <c r="K11" s="83" t="s">
        <v>6</v>
      </c>
      <c r="L11" s="84" t="s">
        <v>7</v>
      </c>
      <c r="M11" s="83" t="s">
        <v>1</v>
      </c>
      <c r="N11" s="86" t="s">
        <v>44</v>
      </c>
    </row>
    <row r="12" spans="1:14" ht="12.75">
      <c r="A12" s="87" t="s">
        <v>10</v>
      </c>
      <c r="B12" s="123">
        <v>9105664</v>
      </c>
      <c r="C12" s="122">
        <v>32</v>
      </c>
      <c r="D12" s="122">
        <v>6967</v>
      </c>
      <c r="E12" s="123">
        <v>1002694</v>
      </c>
      <c r="F12" s="4">
        <f>E12/B12</f>
        <v>0.11011761470662655</v>
      </c>
      <c r="G12" s="122">
        <v>38</v>
      </c>
      <c r="H12" s="122">
        <v>824</v>
      </c>
      <c r="I12" s="123">
        <v>465765</v>
      </c>
      <c r="J12" s="4">
        <f>I12/B12</f>
        <v>0.05115112967049959</v>
      </c>
      <c r="K12" s="122">
        <v>33</v>
      </c>
      <c r="L12" s="122">
        <v>299</v>
      </c>
      <c r="M12" s="25">
        <f aca="true" t="shared" si="0" ref="M12:M18">B12-(E12+I12)</f>
        <v>7637205</v>
      </c>
      <c r="N12" s="88" t="e">
        <f>SUM(M12/#REF!)</f>
        <v>#REF!</v>
      </c>
    </row>
    <row r="13" spans="1:14" ht="12.75">
      <c r="A13" s="87" t="s">
        <v>12</v>
      </c>
      <c r="B13" s="123">
        <v>830847</v>
      </c>
      <c r="C13" s="122">
        <v>35</v>
      </c>
      <c r="D13" s="122">
        <v>906</v>
      </c>
      <c r="E13" s="123">
        <v>117223</v>
      </c>
      <c r="F13" s="4">
        <f aca="true" t="shared" si="1" ref="F13:F19">E13/B13</f>
        <v>0.1410885518031599</v>
      </c>
      <c r="G13" s="122">
        <v>38</v>
      </c>
      <c r="H13" s="122">
        <v>163</v>
      </c>
      <c r="I13" s="123">
        <v>37150</v>
      </c>
      <c r="J13" s="4">
        <f aca="true" t="shared" si="2" ref="J13:J84">I13/B13</f>
        <v>0.04471340692088917</v>
      </c>
      <c r="K13" s="122">
        <v>36</v>
      </c>
      <c r="L13" s="122">
        <v>54</v>
      </c>
      <c r="M13" s="25">
        <f t="shared" si="0"/>
        <v>676474</v>
      </c>
      <c r="N13" s="88" t="e">
        <f>SUM(M13/#REF!)</f>
        <v>#REF!</v>
      </c>
    </row>
    <row r="14" spans="1:14" ht="12.75">
      <c r="A14" s="87" t="s">
        <v>11</v>
      </c>
      <c r="B14" s="123">
        <v>4361813</v>
      </c>
      <c r="C14" s="122">
        <v>32</v>
      </c>
      <c r="D14" s="122">
        <v>3472</v>
      </c>
      <c r="E14" s="123">
        <v>604875</v>
      </c>
      <c r="F14" s="4">
        <f t="shared" si="1"/>
        <v>0.13867513348233865</v>
      </c>
      <c r="G14" s="122">
        <v>37</v>
      </c>
      <c r="H14" s="122">
        <v>559</v>
      </c>
      <c r="I14" s="123">
        <v>161802</v>
      </c>
      <c r="J14" s="4">
        <f t="shared" si="2"/>
        <v>0.037095125352691646</v>
      </c>
      <c r="K14" s="122">
        <v>34</v>
      </c>
      <c r="L14" s="122">
        <v>125</v>
      </c>
      <c r="M14" s="25">
        <f t="shared" si="0"/>
        <v>3595136</v>
      </c>
      <c r="N14" s="88" t="e">
        <f>SUM(M14/#REF!)</f>
        <v>#REF!</v>
      </c>
    </row>
    <row r="15" spans="1:14" ht="12.75">
      <c r="A15" s="87" t="s">
        <v>13</v>
      </c>
      <c r="B15" s="123">
        <v>2498327</v>
      </c>
      <c r="C15" s="122">
        <v>32</v>
      </c>
      <c r="D15" s="122">
        <v>2086</v>
      </c>
      <c r="E15" s="123">
        <v>380942</v>
      </c>
      <c r="F15" s="4">
        <f t="shared" si="1"/>
        <v>0.15247883883895103</v>
      </c>
      <c r="G15" s="122">
        <v>35</v>
      </c>
      <c r="H15" s="122">
        <v>325</v>
      </c>
      <c r="I15" s="123">
        <v>71565</v>
      </c>
      <c r="J15" s="4">
        <f t="shared" si="2"/>
        <v>0.02864516934732723</v>
      </c>
      <c r="K15" s="122">
        <v>35</v>
      </c>
      <c r="L15" s="122">
        <v>69</v>
      </c>
      <c r="M15" s="25">
        <f t="shared" si="0"/>
        <v>2045820</v>
      </c>
      <c r="N15" s="88" t="e">
        <f>SUM(M15/#REF!)</f>
        <v>#REF!</v>
      </c>
    </row>
    <row r="16" spans="1:14" ht="12.75">
      <c r="A16" s="87" t="s">
        <v>33</v>
      </c>
      <c r="B16" s="123">
        <v>1788874</v>
      </c>
      <c r="C16" s="122">
        <v>20</v>
      </c>
      <c r="D16" s="122">
        <v>9039</v>
      </c>
      <c r="E16" s="123">
        <v>264336</v>
      </c>
      <c r="F16" s="4">
        <f t="shared" si="1"/>
        <v>0.1477666956979642</v>
      </c>
      <c r="G16" s="122">
        <v>22</v>
      </c>
      <c r="H16" s="122">
        <v>1660</v>
      </c>
      <c r="I16" s="123">
        <v>47481</v>
      </c>
      <c r="J16" s="4">
        <f t="shared" si="2"/>
        <v>0.026542394824901026</v>
      </c>
      <c r="K16" s="122">
        <v>19</v>
      </c>
      <c r="L16" s="122">
        <v>202</v>
      </c>
      <c r="M16" s="25">
        <f t="shared" si="0"/>
        <v>1477057</v>
      </c>
      <c r="N16" s="89"/>
    </row>
    <row r="17" spans="1:14" ht="12.75">
      <c r="A17" s="87" t="s">
        <v>9</v>
      </c>
      <c r="B17" s="123">
        <v>4773353</v>
      </c>
      <c r="C17" s="122">
        <v>28</v>
      </c>
      <c r="D17" s="122">
        <v>3567</v>
      </c>
      <c r="E17" s="123">
        <v>696232</v>
      </c>
      <c r="F17" s="4">
        <f t="shared" si="1"/>
        <v>0.14585805826638004</v>
      </c>
      <c r="G17" s="122">
        <v>31</v>
      </c>
      <c r="H17" s="122">
        <v>551</v>
      </c>
      <c r="I17" s="123">
        <v>160703</v>
      </c>
      <c r="J17" s="4">
        <f t="shared" si="2"/>
        <v>0.03366669089841041</v>
      </c>
      <c r="K17" s="122">
        <v>27</v>
      </c>
      <c r="L17" s="122">
        <v>142</v>
      </c>
      <c r="M17" s="25">
        <f t="shared" si="0"/>
        <v>3916418</v>
      </c>
      <c r="N17" s="88" t="e">
        <f>SUM(M17/#REF!)</f>
        <v>#REF!</v>
      </c>
    </row>
    <row r="18" spans="1:14" ht="12.75">
      <c r="A18" s="87" t="s">
        <v>61</v>
      </c>
      <c r="B18" s="123">
        <v>351613</v>
      </c>
      <c r="C18" s="122">
        <v>26</v>
      </c>
      <c r="D18" s="122">
        <v>277</v>
      </c>
      <c r="E18" s="123">
        <v>51524</v>
      </c>
      <c r="F18" s="4">
        <f t="shared" si="1"/>
        <v>0.14653610645795234</v>
      </c>
      <c r="G18" s="122">
        <v>30</v>
      </c>
      <c r="H18" s="122">
        <v>73</v>
      </c>
      <c r="I18" s="123">
        <v>7461</v>
      </c>
      <c r="J18" s="4">
        <f t="shared" si="2"/>
        <v>0.021219351957976525</v>
      </c>
      <c r="K18" s="122">
        <v>20</v>
      </c>
      <c r="L18" s="122">
        <v>15</v>
      </c>
      <c r="M18" s="25">
        <f t="shared" si="0"/>
        <v>292628</v>
      </c>
      <c r="N18" s="90"/>
    </row>
    <row r="19" spans="1:14" ht="12.75">
      <c r="A19" s="91" t="s">
        <v>2</v>
      </c>
      <c r="B19" s="49">
        <f>SUM(B12:B18)</f>
        <v>23710491</v>
      </c>
      <c r="C19" s="5">
        <f>AVERAGE(C12:C18)</f>
        <v>29.285714285714285</v>
      </c>
      <c r="D19" s="6">
        <f>SUM(D12:D18)</f>
        <v>26314</v>
      </c>
      <c r="E19" s="7">
        <f>SUM(E12:E18)</f>
        <v>3117826</v>
      </c>
      <c r="F19" s="8">
        <f t="shared" si="1"/>
        <v>0.1314956320389991</v>
      </c>
      <c r="G19" s="9">
        <f>AVERAGE(G12:G18)</f>
        <v>33</v>
      </c>
      <c r="H19" s="9">
        <f>SUM(H12:H18)</f>
        <v>4155</v>
      </c>
      <c r="I19" s="51">
        <f>SUM(I12:I18)</f>
        <v>951927</v>
      </c>
      <c r="J19" s="8">
        <f>I19/B19</f>
        <v>0.04014792439346785</v>
      </c>
      <c r="K19" s="9">
        <f>AVERAGE(K12:K18)</f>
        <v>29.142857142857142</v>
      </c>
      <c r="L19" s="9">
        <f>SUM(L12:L18)</f>
        <v>906</v>
      </c>
      <c r="M19" s="7">
        <f>B19-(E19+I19)</f>
        <v>19640738</v>
      </c>
      <c r="N19" s="92" t="e">
        <f>SUM(M19/#REF!)</f>
        <v>#REF!</v>
      </c>
    </row>
    <row r="20" spans="1:14" ht="9.75" customHeight="1">
      <c r="A20" s="93"/>
      <c r="B20" s="52"/>
      <c r="C20" s="53"/>
      <c r="D20" s="53"/>
      <c r="E20" s="53"/>
      <c r="F20" s="54"/>
      <c r="G20" s="53"/>
      <c r="H20" s="53"/>
      <c r="I20" s="53"/>
      <c r="J20" s="54"/>
      <c r="K20" s="53"/>
      <c r="L20" s="53"/>
      <c r="M20" s="55"/>
      <c r="N20" s="89"/>
    </row>
    <row r="21" spans="1:14" s="30" customFormat="1" ht="12.75">
      <c r="A21" s="87" t="s">
        <v>48</v>
      </c>
      <c r="B21" s="123">
        <v>105800</v>
      </c>
      <c r="C21" s="122">
        <v>20</v>
      </c>
      <c r="D21" s="122">
        <v>608</v>
      </c>
      <c r="E21" s="123">
        <v>17319</v>
      </c>
      <c r="F21" s="31">
        <f>E21/B21</f>
        <v>0.16369565217391305</v>
      </c>
      <c r="G21" s="122">
        <v>23</v>
      </c>
      <c r="H21" s="122">
        <v>102</v>
      </c>
      <c r="I21" s="123">
        <v>1230</v>
      </c>
      <c r="J21" s="31">
        <f>I21/B21</f>
        <v>0.01162570888468809</v>
      </c>
      <c r="K21" s="122">
        <v>12</v>
      </c>
      <c r="L21" s="122">
        <v>44</v>
      </c>
      <c r="M21" s="32">
        <f>B21-(E21+I21)</f>
        <v>87251</v>
      </c>
      <c r="N21" s="89"/>
    </row>
    <row r="22" spans="1:14" s="30" customFormat="1" ht="12.75">
      <c r="A22" s="87" t="s">
        <v>49</v>
      </c>
      <c r="B22" s="123">
        <v>28376</v>
      </c>
      <c r="C22" s="122">
        <v>21</v>
      </c>
      <c r="D22" s="122">
        <v>114</v>
      </c>
      <c r="E22" s="123">
        <v>3603</v>
      </c>
      <c r="F22" s="31">
        <f>E22/B22</f>
        <v>0.12697349873132224</v>
      </c>
      <c r="G22" s="122">
        <v>52</v>
      </c>
      <c r="H22" s="122">
        <v>16</v>
      </c>
      <c r="I22" s="123">
        <v>2472</v>
      </c>
      <c r="J22" s="31">
        <f>I22/B22</f>
        <v>0.08711587256836763</v>
      </c>
      <c r="K22" s="122">
        <v>12</v>
      </c>
      <c r="L22" s="122">
        <v>13</v>
      </c>
      <c r="M22" s="32">
        <f>B22-(E22+I22)</f>
        <v>22301</v>
      </c>
      <c r="N22" s="89"/>
    </row>
    <row r="23" spans="1:14" ht="12.75">
      <c r="A23" s="87" t="s">
        <v>31</v>
      </c>
      <c r="B23" s="123">
        <v>1120880</v>
      </c>
      <c r="C23" s="122">
        <v>27</v>
      </c>
      <c r="D23" s="122">
        <v>1243</v>
      </c>
      <c r="E23" s="123">
        <v>163817</v>
      </c>
      <c r="F23" s="4">
        <f aca="true" t="shared" si="3" ref="F23:F30">E23/B23</f>
        <v>0.14615034615659125</v>
      </c>
      <c r="G23" s="122">
        <v>32</v>
      </c>
      <c r="H23" s="122">
        <v>212</v>
      </c>
      <c r="I23" s="123">
        <v>23844</v>
      </c>
      <c r="J23" s="4">
        <f t="shared" si="2"/>
        <v>0.021272571550924275</v>
      </c>
      <c r="K23" s="122">
        <v>27</v>
      </c>
      <c r="L23" s="122">
        <v>33</v>
      </c>
      <c r="M23" s="25">
        <f aca="true" t="shared" si="4" ref="M23:M30">B23-(E23+I23)</f>
        <v>933219</v>
      </c>
      <c r="N23" s="88" t="e">
        <f>SUM(M23/#REF!)</f>
        <v>#REF!</v>
      </c>
    </row>
    <row r="24" spans="1:14" ht="12.75">
      <c r="A24" s="87" t="s">
        <v>14</v>
      </c>
      <c r="B24" s="123">
        <v>7838908</v>
      </c>
      <c r="C24" s="122">
        <v>32</v>
      </c>
      <c r="D24" s="122">
        <v>7374</v>
      </c>
      <c r="E24" s="123">
        <v>1180454</v>
      </c>
      <c r="F24" s="4">
        <f t="shared" si="3"/>
        <v>0.15058908715346575</v>
      </c>
      <c r="G24" s="122">
        <v>36</v>
      </c>
      <c r="H24" s="122">
        <v>1404</v>
      </c>
      <c r="I24" s="123">
        <v>227768</v>
      </c>
      <c r="J24" s="4">
        <f t="shared" si="2"/>
        <v>0.02905608791428602</v>
      </c>
      <c r="K24" s="122">
        <v>32</v>
      </c>
      <c r="L24" s="122">
        <v>230</v>
      </c>
      <c r="M24" s="25">
        <f t="shared" si="4"/>
        <v>6430686</v>
      </c>
      <c r="N24" s="88" t="e">
        <f>SUM(M24/#REF!)</f>
        <v>#REF!</v>
      </c>
    </row>
    <row r="25" spans="1:14" ht="12.75">
      <c r="A25" s="87" t="s">
        <v>15</v>
      </c>
      <c r="B25" s="123">
        <v>139498</v>
      </c>
      <c r="C25" s="122">
        <v>17</v>
      </c>
      <c r="D25" s="122">
        <v>96</v>
      </c>
      <c r="E25" s="123">
        <v>0</v>
      </c>
      <c r="F25" s="4">
        <f t="shared" si="3"/>
        <v>0</v>
      </c>
      <c r="G25" s="122">
        <v>0</v>
      </c>
      <c r="H25" s="122">
        <v>0</v>
      </c>
      <c r="I25" s="123">
        <v>1446</v>
      </c>
      <c r="J25" s="4">
        <f t="shared" si="2"/>
        <v>0.010365740010609472</v>
      </c>
      <c r="K25" s="122">
        <v>21</v>
      </c>
      <c r="L25" s="122">
        <v>2</v>
      </c>
      <c r="M25" s="25">
        <f t="shared" si="4"/>
        <v>138052</v>
      </c>
      <c r="N25" s="88" t="e">
        <f>SUM(M25/#REF!)</f>
        <v>#REF!</v>
      </c>
    </row>
    <row r="26" spans="1:14" ht="12.75">
      <c r="A26" s="87" t="s">
        <v>32</v>
      </c>
      <c r="B26" s="123">
        <v>7379982</v>
      </c>
      <c r="C26" s="122">
        <v>32</v>
      </c>
      <c r="D26" s="122">
        <v>6471</v>
      </c>
      <c r="E26" s="123">
        <v>947433</v>
      </c>
      <c r="F26" s="4">
        <f t="shared" si="3"/>
        <v>0.12837876840350018</v>
      </c>
      <c r="G26" s="122">
        <v>37</v>
      </c>
      <c r="H26" s="122">
        <v>1045</v>
      </c>
      <c r="I26" s="123">
        <v>217988</v>
      </c>
      <c r="J26" s="4">
        <f t="shared" si="2"/>
        <v>0.029537741419965523</v>
      </c>
      <c r="K26" s="122">
        <v>32</v>
      </c>
      <c r="L26" s="122">
        <v>199</v>
      </c>
      <c r="M26" s="25">
        <f t="shared" si="4"/>
        <v>6214561</v>
      </c>
      <c r="N26" s="88" t="e">
        <f>SUM(M26/#REF!)</f>
        <v>#REF!</v>
      </c>
    </row>
    <row r="27" spans="1:14" ht="12.75">
      <c r="A27" s="87" t="s">
        <v>16</v>
      </c>
      <c r="B27" s="123">
        <v>4525995</v>
      </c>
      <c r="C27" s="122">
        <v>31</v>
      </c>
      <c r="D27" s="122">
        <v>4398</v>
      </c>
      <c r="E27" s="123">
        <v>568898</v>
      </c>
      <c r="F27" s="4">
        <f t="shared" si="3"/>
        <v>0.12569567575748536</v>
      </c>
      <c r="G27" s="122">
        <v>34</v>
      </c>
      <c r="H27" s="122">
        <v>774</v>
      </c>
      <c r="I27" s="123">
        <v>189508</v>
      </c>
      <c r="J27" s="4">
        <f t="shared" si="2"/>
        <v>0.04187101399802695</v>
      </c>
      <c r="K27" s="122">
        <v>32</v>
      </c>
      <c r="L27" s="122">
        <v>143</v>
      </c>
      <c r="M27" s="25">
        <f t="shared" si="4"/>
        <v>3767589</v>
      </c>
      <c r="N27" s="88" t="e">
        <f>SUM(M27/#REF!)</f>
        <v>#REF!</v>
      </c>
    </row>
    <row r="28" spans="1:14" ht="12.75">
      <c r="A28" s="87" t="s">
        <v>56</v>
      </c>
      <c r="B28" s="123">
        <v>1175968</v>
      </c>
      <c r="C28" s="122">
        <v>30</v>
      </c>
      <c r="D28" s="122">
        <v>867</v>
      </c>
      <c r="E28" s="123">
        <v>142641</v>
      </c>
      <c r="F28" s="4">
        <f t="shared" si="3"/>
        <v>0.1212966679365425</v>
      </c>
      <c r="G28" s="122">
        <v>34</v>
      </c>
      <c r="H28" s="122">
        <v>152</v>
      </c>
      <c r="I28" s="123">
        <v>18380</v>
      </c>
      <c r="J28" s="4">
        <f t="shared" si="2"/>
        <v>0.015629676998013552</v>
      </c>
      <c r="K28" s="122">
        <v>31</v>
      </c>
      <c r="L28" s="122">
        <v>17</v>
      </c>
      <c r="M28" s="25">
        <f t="shared" si="4"/>
        <v>1014947</v>
      </c>
      <c r="N28" s="94"/>
    </row>
    <row r="29" spans="1:14" ht="12.75">
      <c r="A29" s="87" t="s">
        <v>17</v>
      </c>
      <c r="B29" s="123">
        <v>188524</v>
      </c>
      <c r="C29" s="122">
        <v>22</v>
      </c>
      <c r="D29" s="122">
        <v>121</v>
      </c>
      <c r="E29" s="123">
        <v>32515</v>
      </c>
      <c r="F29" s="4">
        <f t="shared" si="3"/>
        <v>0.17247140947571662</v>
      </c>
      <c r="G29" s="122">
        <v>29</v>
      </c>
      <c r="H29" s="122">
        <v>23</v>
      </c>
      <c r="I29" s="123">
        <v>5942</v>
      </c>
      <c r="J29" s="4">
        <f t="shared" si="2"/>
        <v>0.0315185334493221</v>
      </c>
      <c r="K29" s="122">
        <v>30</v>
      </c>
      <c r="L29" s="122">
        <v>6</v>
      </c>
      <c r="M29" s="25">
        <f t="shared" si="4"/>
        <v>150067</v>
      </c>
      <c r="N29" s="94"/>
    </row>
    <row r="30" spans="1:14" s="19" customFormat="1" ht="12.75">
      <c r="A30" s="91" t="s">
        <v>18</v>
      </c>
      <c r="B30" s="49">
        <f>SUM(B21:B29)</f>
        <v>22503931</v>
      </c>
      <c r="C30" s="5">
        <f>AVERAGE(C21:C29)</f>
        <v>25.77777777777778</v>
      </c>
      <c r="D30" s="6">
        <f>SUM(D21:D29)</f>
        <v>21292</v>
      </c>
      <c r="E30" s="50">
        <f>SUM(E21:E29)</f>
        <v>3056680</v>
      </c>
      <c r="F30" s="8">
        <f t="shared" si="3"/>
        <v>0.1358287136589603</v>
      </c>
      <c r="G30" s="9">
        <f>AVERAGE(G21:G29)</f>
        <v>30.77777777777778</v>
      </c>
      <c r="H30" s="9">
        <f>SUM(H21:H29)</f>
        <v>3728</v>
      </c>
      <c r="I30" s="10">
        <f>SUM(I21:I29)</f>
        <v>688578</v>
      </c>
      <c r="J30" s="8">
        <f t="shared" si="2"/>
        <v>0.030598120834977677</v>
      </c>
      <c r="K30" s="9">
        <f>AVERAGE(K21:K29)</f>
        <v>25.444444444444443</v>
      </c>
      <c r="L30" s="9">
        <f>SUM(L21:L29)</f>
        <v>687</v>
      </c>
      <c r="M30" s="7">
        <f t="shared" si="4"/>
        <v>18758673</v>
      </c>
      <c r="N30" s="92" t="e">
        <f>SUM(M30/#REF!)</f>
        <v>#REF!</v>
      </c>
    </row>
    <row r="31" spans="1:14" ht="9.75" customHeight="1">
      <c r="A31" s="93"/>
      <c r="B31" s="53"/>
      <c r="C31" s="53"/>
      <c r="D31" s="53"/>
      <c r="E31" s="53"/>
      <c r="F31" s="54"/>
      <c r="G31" s="53"/>
      <c r="H31" s="53"/>
      <c r="I31" s="53"/>
      <c r="J31" s="54"/>
      <c r="K31" s="53"/>
      <c r="L31" s="53"/>
      <c r="M31" s="53"/>
      <c r="N31" s="94"/>
    </row>
    <row r="32" spans="1:14" ht="12.75">
      <c r="A32" s="87" t="s">
        <v>19</v>
      </c>
      <c r="B32" s="123">
        <v>1549659</v>
      </c>
      <c r="C32" s="122">
        <v>29</v>
      </c>
      <c r="D32" s="122">
        <v>1486</v>
      </c>
      <c r="E32" s="123">
        <v>158847</v>
      </c>
      <c r="F32" s="4">
        <f aca="true" t="shared" si="5" ref="F32:F42">E32/B32</f>
        <v>0.10250448647089457</v>
      </c>
      <c r="G32" s="122">
        <v>34</v>
      </c>
      <c r="H32" s="122">
        <v>211</v>
      </c>
      <c r="I32" s="123">
        <v>81181</v>
      </c>
      <c r="J32" s="4">
        <f t="shared" si="2"/>
        <v>0.05238636370969355</v>
      </c>
      <c r="K32" s="122">
        <v>34</v>
      </c>
      <c r="L32" s="122">
        <v>71</v>
      </c>
      <c r="M32" s="25">
        <f aca="true" t="shared" si="6" ref="M32:M42">B32-(E32+I32)</f>
        <v>1309631</v>
      </c>
      <c r="N32" s="88" t="e">
        <f>SUM(M32/#REF!)</f>
        <v>#REF!</v>
      </c>
    </row>
    <row r="33" spans="1:14" ht="12.75">
      <c r="A33" s="87" t="s">
        <v>20</v>
      </c>
      <c r="B33" s="123">
        <v>2440523</v>
      </c>
      <c r="C33" s="122">
        <v>26</v>
      </c>
      <c r="D33" s="122">
        <v>2010</v>
      </c>
      <c r="E33" s="123">
        <v>249068</v>
      </c>
      <c r="F33" s="4">
        <f t="shared" si="5"/>
        <v>0.10205517423929215</v>
      </c>
      <c r="G33" s="122">
        <v>32</v>
      </c>
      <c r="H33" s="122">
        <v>231</v>
      </c>
      <c r="I33" s="123">
        <v>92898</v>
      </c>
      <c r="J33" s="4">
        <f t="shared" si="2"/>
        <v>0.03806479184994364</v>
      </c>
      <c r="K33" s="122">
        <v>33</v>
      </c>
      <c r="L33" s="122">
        <v>66</v>
      </c>
      <c r="M33" s="25">
        <f t="shared" si="6"/>
        <v>2098557</v>
      </c>
      <c r="N33" s="88" t="e">
        <f>SUM(M33/#REF!)</f>
        <v>#REF!</v>
      </c>
    </row>
    <row r="34" spans="1:14" ht="12.75">
      <c r="A34" s="87" t="s">
        <v>42</v>
      </c>
      <c r="B34" s="123">
        <v>4743271</v>
      </c>
      <c r="C34" s="122">
        <v>31</v>
      </c>
      <c r="D34" s="122">
        <v>6569</v>
      </c>
      <c r="E34" s="123">
        <v>383811</v>
      </c>
      <c r="F34" s="4">
        <f t="shared" si="5"/>
        <v>0.08091694528944267</v>
      </c>
      <c r="G34" s="122">
        <v>33</v>
      </c>
      <c r="H34" s="122">
        <v>705</v>
      </c>
      <c r="I34" s="123">
        <v>244684</v>
      </c>
      <c r="J34" s="4">
        <f t="shared" si="2"/>
        <v>0.051585498699104476</v>
      </c>
      <c r="K34" s="122">
        <v>39</v>
      </c>
      <c r="L34" s="122">
        <v>393</v>
      </c>
      <c r="M34" s="25">
        <f t="shared" si="6"/>
        <v>4114776</v>
      </c>
      <c r="N34" s="88" t="e">
        <f>SUM(M34/#REF!)</f>
        <v>#REF!</v>
      </c>
    </row>
    <row r="35" spans="1:14" ht="12.75">
      <c r="A35" s="87" t="s">
        <v>57</v>
      </c>
      <c r="B35" s="123">
        <v>105634</v>
      </c>
      <c r="C35" s="122">
        <v>25</v>
      </c>
      <c r="D35" s="122">
        <v>725</v>
      </c>
      <c r="E35" s="123">
        <v>5618</v>
      </c>
      <c r="F35" s="4">
        <f t="shared" si="5"/>
        <v>0.053183634057216427</v>
      </c>
      <c r="G35" s="122">
        <v>19</v>
      </c>
      <c r="H35" s="122">
        <v>82</v>
      </c>
      <c r="I35" s="123">
        <v>17380</v>
      </c>
      <c r="J35" s="4">
        <f t="shared" si="2"/>
        <v>0.16453035954332884</v>
      </c>
      <c r="K35" s="122">
        <v>25</v>
      </c>
      <c r="L35" s="122">
        <v>39</v>
      </c>
      <c r="M35" s="25">
        <f t="shared" si="6"/>
        <v>82636</v>
      </c>
      <c r="N35" s="94"/>
    </row>
    <row r="36" spans="1:14" ht="12.75">
      <c r="A36" s="87" t="s">
        <v>21</v>
      </c>
      <c r="B36" s="123">
        <v>3160980</v>
      </c>
      <c r="C36" s="122">
        <v>30</v>
      </c>
      <c r="D36" s="122">
        <v>3158</v>
      </c>
      <c r="E36" s="123">
        <v>362357</v>
      </c>
      <c r="F36" s="4">
        <f t="shared" si="5"/>
        <v>0.11463438553866206</v>
      </c>
      <c r="G36" s="122">
        <v>32</v>
      </c>
      <c r="H36" s="122">
        <v>507</v>
      </c>
      <c r="I36" s="123">
        <v>174287</v>
      </c>
      <c r="J36" s="4">
        <f t="shared" si="2"/>
        <v>0.05513701447019595</v>
      </c>
      <c r="K36" s="122">
        <v>35</v>
      </c>
      <c r="L36" s="122">
        <v>165</v>
      </c>
      <c r="M36" s="25">
        <f t="shared" si="6"/>
        <v>2624336</v>
      </c>
      <c r="N36" s="88" t="e">
        <f>SUM(M36/#REF!)</f>
        <v>#REF!</v>
      </c>
    </row>
    <row r="37" spans="1:14" ht="12.75">
      <c r="A37" s="95" t="s">
        <v>64</v>
      </c>
      <c r="B37" s="123">
        <v>11729</v>
      </c>
      <c r="C37" s="122">
        <v>21</v>
      </c>
      <c r="D37" s="122">
        <v>17</v>
      </c>
      <c r="E37" s="123">
        <v>0</v>
      </c>
      <c r="F37" s="4">
        <f t="shared" si="5"/>
        <v>0</v>
      </c>
      <c r="G37" s="122">
        <v>0</v>
      </c>
      <c r="H37" s="122">
        <v>0</v>
      </c>
      <c r="I37" s="123">
        <v>124</v>
      </c>
      <c r="J37" s="4">
        <f t="shared" si="2"/>
        <v>0.010572086281865461</v>
      </c>
      <c r="K37" s="122">
        <v>12</v>
      </c>
      <c r="L37" s="122">
        <v>1</v>
      </c>
      <c r="M37" s="25">
        <f t="shared" si="6"/>
        <v>11605</v>
      </c>
      <c r="N37" s="94"/>
    </row>
    <row r="38" spans="1:14" ht="12.75">
      <c r="A38" s="87" t="s">
        <v>22</v>
      </c>
      <c r="B38" s="123">
        <v>350288</v>
      </c>
      <c r="C38" s="122">
        <v>30</v>
      </c>
      <c r="D38" s="122">
        <v>1066</v>
      </c>
      <c r="E38" s="123">
        <v>23552</v>
      </c>
      <c r="F38" s="4">
        <f t="shared" si="5"/>
        <v>0.06723610286392911</v>
      </c>
      <c r="G38" s="122">
        <v>37</v>
      </c>
      <c r="H38" s="122">
        <v>90</v>
      </c>
      <c r="I38" s="123">
        <v>12965</v>
      </c>
      <c r="J38" s="4">
        <f t="shared" si="2"/>
        <v>0.03701240122413557</v>
      </c>
      <c r="K38" s="122">
        <v>40</v>
      </c>
      <c r="L38" s="122">
        <v>42</v>
      </c>
      <c r="M38" s="25">
        <f t="shared" si="6"/>
        <v>313771</v>
      </c>
      <c r="N38" s="96"/>
    </row>
    <row r="39" spans="1:14" ht="12.75">
      <c r="A39" s="87" t="s">
        <v>23</v>
      </c>
      <c r="B39" s="123">
        <v>31271</v>
      </c>
      <c r="C39" s="122">
        <v>26</v>
      </c>
      <c r="D39" s="122">
        <v>48</v>
      </c>
      <c r="E39" s="123">
        <v>5407</v>
      </c>
      <c r="F39" s="4">
        <f t="shared" si="5"/>
        <v>0.17290780595439864</v>
      </c>
      <c r="G39" s="122">
        <v>29</v>
      </c>
      <c r="H39" s="122">
        <v>7</v>
      </c>
      <c r="I39" s="123">
        <v>4670</v>
      </c>
      <c r="J39" s="4">
        <f t="shared" si="2"/>
        <v>0.14933964375939368</v>
      </c>
      <c r="K39" s="122">
        <v>23</v>
      </c>
      <c r="L39" s="122">
        <v>3</v>
      </c>
      <c r="M39" s="25">
        <f t="shared" si="6"/>
        <v>21194</v>
      </c>
      <c r="N39" s="97" t="e">
        <f>SUM(M39/#REF!)</f>
        <v>#REF!</v>
      </c>
    </row>
    <row r="40" spans="1:14" ht="12.75">
      <c r="A40" s="87" t="s">
        <v>8</v>
      </c>
      <c r="B40" s="123">
        <v>694110</v>
      </c>
      <c r="C40" s="122">
        <v>32</v>
      </c>
      <c r="D40" s="122">
        <v>6086</v>
      </c>
      <c r="E40" s="123">
        <v>53035</v>
      </c>
      <c r="F40" s="4">
        <f t="shared" si="5"/>
        <v>0.07640719770641541</v>
      </c>
      <c r="G40" s="122">
        <v>30</v>
      </c>
      <c r="H40" s="122">
        <v>662</v>
      </c>
      <c r="I40" s="123">
        <v>42475</v>
      </c>
      <c r="J40" s="4">
        <f t="shared" si="2"/>
        <v>0.06119347077552549</v>
      </c>
      <c r="K40" s="122">
        <v>41</v>
      </c>
      <c r="L40" s="122">
        <v>276</v>
      </c>
      <c r="M40" s="25">
        <f t="shared" si="6"/>
        <v>598600</v>
      </c>
      <c r="N40" s="98"/>
    </row>
    <row r="41" spans="1:14" ht="12.75" hidden="1">
      <c r="A41" s="87" t="s">
        <v>39</v>
      </c>
      <c r="B41" s="45"/>
      <c r="C41" s="34"/>
      <c r="D41" s="34"/>
      <c r="E41" s="45"/>
      <c r="F41" s="4" t="e">
        <f t="shared" si="5"/>
        <v>#DIV/0!</v>
      </c>
      <c r="G41" s="34"/>
      <c r="H41" s="34"/>
      <c r="I41" s="45"/>
      <c r="J41" s="4" t="e">
        <f t="shared" si="2"/>
        <v>#DIV/0!</v>
      </c>
      <c r="K41" s="34"/>
      <c r="L41" s="34"/>
      <c r="M41" s="25">
        <f t="shared" si="6"/>
        <v>0</v>
      </c>
      <c r="N41" s="98"/>
    </row>
    <row r="42" spans="1:14" ht="12.75">
      <c r="A42" s="91" t="s">
        <v>3</v>
      </c>
      <c r="B42" s="49">
        <f>SUM(B32:B41)</f>
        <v>13087465</v>
      </c>
      <c r="C42" s="5">
        <f>AVERAGE(C32:C41)</f>
        <v>27.77777777777778</v>
      </c>
      <c r="D42" s="6">
        <f>SUM(D32:D41)</f>
        <v>21165</v>
      </c>
      <c r="E42" s="50">
        <f>SUM(E32:E41)</f>
        <v>1241695</v>
      </c>
      <c r="F42" s="8">
        <f t="shared" si="5"/>
        <v>0.09487666251638495</v>
      </c>
      <c r="G42" s="9">
        <f>AVERAGE(G32:G41)</f>
        <v>27.333333333333332</v>
      </c>
      <c r="H42" s="9">
        <f>SUM(H32:H41)</f>
        <v>2495</v>
      </c>
      <c r="I42" s="10">
        <f>SUM(I32:I41)</f>
        <v>670664</v>
      </c>
      <c r="J42" s="8">
        <f t="shared" si="2"/>
        <v>0.05124475977586186</v>
      </c>
      <c r="K42" s="9">
        <f>AVERAGE(K32:K41)</f>
        <v>31.333333333333332</v>
      </c>
      <c r="L42" s="9">
        <f>SUM(L32:L41)</f>
        <v>1056</v>
      </c>
      <c r="M42" s="7">
        <f t="shared" si="6"/>
        <v>11175106</v>
      </c>
      <c r="N42" s="99" t="e">
        <f>SUM(M42/#REF!)</f>
        <v>#REF!</v>
      </c>
    </row>
    <row r="43" spans="1:14" s="11" customFormat="1" ht="9.75" customHeight="1">
      <c r="A43" s="93"/>
      <c r="B43" s="53"/>
      <c r="C43" s="53"/>
      <c r="D43" s="53"/>
      <c r="E43" s="53"/>
      <c r="F43" s="54"/>
      <c r="G43" s="53"/>
      <c r="H43" s="53"/>
      <c r="I43" s="53"/>
      <c r="J43" s="54"/>
      <c r="K43" s="53"/>
      <c r="L43" s="53"/>
      <c r="M43" s="53"/>
      <c r="N43" s="96"/>
    </row>
    <row r="44" spans="1:14" ht="12.75">
      <c r="A44" s="87" t="s">
        <v>27</v>
      </c>
      <c r="B44" s="123">
        <v>3442331</v>
      </c>
      <c r="C44" s="122">
        <v>28</v>
      </c>
      <c r="D44" s="122">
        <v>2849</v>
      </c>
      <c r="E44" s="123">
        <v>362802</v>
      </c>
      <c r="F44" s="4">
        <f aca="true" t="shared" si="7" ref="F44:F50">E44/B44</f>
        <v>0.10539428079403172</v>
      </c>
      <c r="G44" s="122">
        <v>34</v>
      </c>
      <c r="H44" s="122">
        <v>357</v>
      </c>
      <c r="I44" s="123">
        <v>52750</v>
      </c>
      <c r="J44" s="4">
        <f t="shared" si="2"/>
        <v>0.015323918588886426</v>
      </c>
      <c r="K44" s="122">
        <v>29</v>
      </c>
      <c r="L44" s="122">
        <v>65</v>
      </c>
      <c r="M44" s="25">
        <f aca="true" t="shared" si="8" ref="M44:M50">B44-(E44+I44)</f>
        <v>3026779</v>
      </c>
      <c r="N44" s="97" t="e">
        <f>SUM(M44/#REF!)</f>
        <v>#REF!</v>
      </c>
    </row>
    <row r="45" spans="1:14" ht="12.75">
      <c r="A45" s="87" t="s">
        <v>28</v>
      </c>
      <c r="B45" s="123">
        <v>708777</v>
      </c>
      <c r="C45" s="122">
        <v>30</v>
      </c>
      <c r="D45" s="122">
        <v>692</v>
      </c>
      <c r="E45" s="123">
        <v>91975</v>
      </c>
      <c r="F45" s="4">
        <f t="shared" si="7"/>
        <v>0.12976577964578423</v>
      </c>
      <c r="G45" s="122">
        <v>36</v>
      </c>
      <c r="H45" s="122">
        <v>110</v>
      </c>
      <c r="I45" s="123">
        <v>16475</v>
      </c>
      <c r="J45" s="4">
        <f t="shared" si="2"/>
        <v>0.023244264416029302</v>
      </c>
      <c r="K45" s="122">
        <v>33</v>
      </c>
      <c r="L45" s="122">
        <v>18</v>
      </c>
      <c r="M45" s="25">
        <f t="shared" si="8"/>
        <v>600327</v>
      </c>
      <c r="N45" s="97" t="e">
        <f>SUM(M45/#REF!)</f>
        <v>#REF!</v>
      </c>
    </row>
    <row r="46" spans="1:14" ht="12.75">
      <c r="A46" s="87" t="s">
        <v>29</v>
      </c>
      <c r="B46" s="123">
        <v>2787551</v>
      </c>
      <c r="C46" s="122">
        <v>27</v>
      </c>
      <c r="D46" s="122">
        <v>2548</v>
      </c>
      <c r="E46" s="123">
        <v>325458</v>
      </c>
      <c r="F46" s="4">
        <f t="shared" si="7"/>
        <v>0.11675409705508527</v>
      </c>
      <c r="G46" s="122">
        <v>33</v>
      </c>
      <c r="H46" s="122">
        <v>332</v>
      </c>
      <c r="I46" s="123">
        <v>60636</v>
      </c>
      <c r="J46" s="4">
        <f t="shared" si="2"/>
        <v>0.0217524271304812</v>
      </c>
      <c r="K46" s="122">
        <v>27</v>
      </c>
      <c r="L46" s="122">
        <v>72</v>
      </c>
      <c r="M46" s="25">
        <f t="shared" si="8"/>
        <v>2401457</v>
      </c>
      <c r="N46" s="88" t="e">
        <f>SUM(M46/#REF!)</f>
        <v>#REF!</v>
      </c>
    </row>
    <row r="47" spans="1:14" ht="12.75">
      <c r="A47" s="87" t="s">
        <v>24</v>
      </c>
      <c r="B47" s="123">
        <v>293880</v>
      </c>
      <c r="C47" s="122">
        <v>34</v>
      </c>
      <c r="D47" s="122">
        <v>247</v>
      </c>
      <c r="E47" s="123">
        <v>23525</v>
      </c>
      <c r="F47" s="4">
        <f t="shared" si="7"/>
        <v>0.08004968014155438</v>
      </c>
      <c r="G47" s="122">
        <v>35</v>
      </c>
      <c r="H47" s="122">
        <v>25</v>
      </c>
      <c r="I47" s="123">
        <v>6264</v>
      </c>
      <c r="J47" s="4">
        <f>I47/B47</f>
        <v>0.021314822376480195</v>
      </c>
      <c r="K47" s="122">
        <v>43</v>
      </c>
      <c r="L47" s="122">
        <v>4</v>
      </c>
      <c r="M47" s="25">
        <f t="shared" si="8"/>
        <v>264091</v>
      </c>
      <c r="N47" s="97" t="e">
        <f>SUM(M47/#REF!)</f>
        <v>#REF!</v>
      </c>
    </row>
    <row r="48" spans="1:14" ht="12.75">
      <c r="A48" s="87" t="s">
        <v>25</v>
      </c>
      <c r="B48" s="123">
        <v>1821667</v>
      </c>
      <c r="C48" s="122">
        <v>37</v>
      </c>
      <c r="D48" s="122">
        <v>1487</v>
      </c>
      <c r="E48" s="123">
        <v>199119</v>
      </c>
      <c r="F48" s="4">
        <f t="shared" si="7"/>
        <v>0.10930592693395665</v>
      </c>
      <c r="G48" s="122">
        <v>42</v>
      </c>
      <c r="H48" s="122">
        <v>205</v>
      </c>
      <c r="I48" s="123">
        <v>41519</v>
      </c>
      <c r="J48" s="4">
        <f>I48/B48</f>
        <v>0.02279176161175451</v>
      </c>
      <c r="K48" s="122">
        <v>46</v>
      </c>
      <c r="L48" s="122">
        <v>39</v>
      </c>
      <c r="M48" s="25">
        <f t="shared" si="8"/>
        <v>1581029</v>
      </c>
      <c r="N48" s="88" t="e">
        <f>SUM(M48/#REF!)</f>
        <v>#REF!</v>
      </c>
    </row>
    <row r="49" spans="1:14" ht="12.75">
      <c r="A49" s="87" t="s">
        <v>26</v>
      </c>
      <c r="B49" s="123">
        <v>416159</v>
      </c>
      <c r="C49" s="122">
        <v>37</v>
      </c>
      <c r="D49" s="122">
        <v>350</v>
      </c>
      <c r="E49" s="123">
        <v>32386</v>
      </c>
      <c r="F49" s="4">
        <f t="shared" si="7"/>
        <v>0.07782121737124513</v>
      </c>
      <c r="G49" s="122">
        <v>45</v>
      </c>
      <c r="H49" s="122">
        <v>32</v>
      </c>
      <c r="I49" s="123">
        <v>23859</v>
      </c>
      <c r="J49" s="4">
        <f>I49/B49</f>
        <v>0.057331452641898886</v>
      </c>
      <c r="K49" s="122">
        <v>48</v>
      </c>
      <c r="L49" s="122">
        <v>12</v>
      </c>
      <c r="M49" s="25">
        <f t="shared" si="8"/>
        <v>359914</v>
      </c>
      <c r="N49" s="97" t="e">
        <f>SUM(M49/#REF!)</f>
        <v>#REF!</v>
      </c>
    </row>
    <row r="50" spans="1:14" s="19" customFormat="1" ht="12.75">
      <c r="A50" s="91" t="s">
        <v>4</v>
      </c>
      <c r="B50" s="49">
        <f>SUM(B44:B49)</f>
        <v>9470365</v>
      </c>
      <c r="C50" s="5">
        <f>AVERAGE(C40:C49)</f>
        <v>31.59722222222222</v>
      </c>
      <c r="D50" s="6">
        <f>SUM(D44:D49)</f>
        <v>8173</v>
      </c>
      <c r="E50" s="50">
        <f>SUM(E44:E49)</f>
        <v>1035265</v>
      </c>
      <c r="F50" s="8">
        <f t="shared" si="7"/>
        <v>0.10931627239288032</v>
      </c>
      <c r="G50" s="9">
        <f>AVERAGE(G44:G49)</f>
        <v>37.5</v>
      </c>
      <c r="H50" s="9">
        <f>SUM(H44:H49)</f>
        <v>1061</v>
      </c>
      <c r="I50" s="10">
        <f>SUM(I44:I49)</f>
        <v>201503</v>
      </c>
      <c r="J50" s="8">
        <f t="shared" si="2"/>
        <v>0.021277215820087188</v>
      </c>
      <c r="K50" s="9">
        <f>AVERAGE(K44:K49)</f>
        <v>37.666666666666664</v>
      </c>
      <c r="L50" s="9">
        <f>SUM(L44:L49)</f>
        <v>210</v>
      </c>
      <c r="M50" s="7">
        <f t="shared" si="8"/>
        <v>8233597</v>
      </c>
      <c r="N50" s="92" t="e">
        <f>SUM(M50/#REF!)</f>
        <v>#REF!</v>
      </c>
    </row>
    <row r="51" spans="1:14" s="11" customFormat="1" ht="9.75" customHeight="1">
      <c r="A51" s="93"/>
      <c r="B51" s="53"/>
      <c r="C51" s="56"/>
      <c r="D51" s="56"/>
      <c r="E51" s="53"/>
      <c r="F51" s="54"/>
      <c r="G51" s="56"/>
      <c r="H51" s="56"/>
      <c r="I51" s="52"/>
      <c r="J51" s="54"/>
      <c r="K51" s="56"/>
      <c r="L51" s="56"/>
      <c r="M51" s="53"/>
      <c r="N51" s="89"/>
    </row>
    <row r="52" spans="1:14" s="19" customFormat="1" ht="12.75">
      <c r="A52" s="91" t="s">
        <v>30</v>
      </c>
      <c r="B52" s="48">
        <v>6744042</v>
      </c>
      <c r="C52" s="37">
        <v>28</v>
      </c>
      <c r="D52" s="37">
        <v>7259</v>
      </c>
      <c r="E52" s="48">
        <v>746315</v>
      </c>
      <c r="F52" s="8">
        <f>E52/B52</f>
        <v>0.11066286360612819</v>
      </c>
      <c r="G52" s="37">
        <v>33</v>
      </c>
      <c r="H52" s="37">
        <v>1025</v>
      </c>
      <c r="I52" s="48">
        <v>94120</v>
      </c>
      <c r="J52" s="8">
        <f t="shared" si="2"/>
        <v>0.013956022219315953</v>
      </c>
      <c r="K52" s="37">
        <v>29</v>
      </c>
      <c r="L52" s="37">
        <v>105</v>
      </c>
      <c r="M52" s="7">
        <f>B52-(E52+I52)</f>
        <v>5903607</v>
      </c>
      <c r="N52" s="92" t="e">
        <f>SUM(M52/#REF!)</f>
        <v>#REF!</v>
      </c>
    </row>
    <row r="53" spans="1:14" s="17" customFormat="1" ht="9.75" customHeight="1" hidden="1">
      <c r="A53" s="100"/>
      <c r="B53" s="57"/>
      <c r="C53" s="58"/>
      <c r="D53" s="58"/>
      <c r="E53" s="57"/>
      <c r="F53" s="59"/>
      <c r="G53" s="59"/>
      <c r="H53" s="59"/>
      <c r="I53" s="59"/>
      <c r="J53" s="59"/>
      <c r="K53" s="60"/>
      <c r="L53" s="61"/>
      <c r="M53" s="61"/>
      <c r="N53" s="101"/>
    </row>
    <row r="54" spans="1:14" s="17" customFormat="1" ht="12.75" customHeight="1" hidden="1">
      <c r="A54" s="102" t="s">
        <v>45</v>
      </c>
      <c r="B54" s="3"/>
      <c r="C54" s="21"/>
      <c r="D54" s="21"/>
      <c r="E54" s="22"/>
      <c r="F54" s="31" t="e">
        <f>E54/B54</f>
        <v>#DIV/0!</v>
      </c>
      <c r="G54" s="62"/>
      <c r="H54" s="23">
        <v>0</v>
      </c>
      <c r="I54" s="24"/>
      <c r="J54" s="28" t="e">
        <f t="shared" si="2"/>
        <v>#DIV/0!</v>
      </c>
      <c r="K54" s="25"/>
      <c r="L54" s="40"/>
      <c r="M54" s="40"/>
      <c r="N54" s="103"/>
    </row>
    <row r="55" spans="1:14" s="17" customFormat="1" ht="12.75" customHeight="1" hidden="1">
      <c r="A55" s="102" t="s">
        <v>46</v>
      </c>
      <c r="B55" s="3"/>
      <c r="C55" s="21"/>
      <c r="D55" s="21"/>
      <c r="E55" s="22">
        <v>0</v>
      </c>
      <c r="F55" s="28" t="e">
        <f>E55/B55</f>
        <v>#DIV/0!</v>
      </c>
      <c r="G55" s="24"/>
      <c r="H55" s="23">
        <v>0</v>
      </c>
      <c r="I55" s="24"/>
      <c r="J55" s="28" t="e">
        <f t="shared" si="2"/>
        <v>#DIV/0!</v>
      </c>
      <c r="K55" s="25"/>
      <c r="L55" s="40"/>
      <c r="M55" s="40"/>
      <c r="N55" s="103"/>
    </row>
    <row r="56" spans="1:14" s="17" customFormat="1" ht="12.75" customHeight="1" hidden="1">
      <c r="A56" s="104" t="s">
        <v>47</v>
      </c>
      <c r="B56" s="1">
        <f>SUM(B54:B55)</f>
        <v>0</v>
      </c>
      <c r="C56" s="5" t="e">
        <f>AVERAGE(C54:C55)</f>
        <v>#DIV/0!</v>
      </c>
      <c r="D56" s="6">
        <f>SUM(D54:D55)</f>
        <v>0</v>
      </c>
      <c r="E56" s="26">
        <f>SUM(E54:E55)</f>
        <v>0</v>
      </c>
      <c r="F56" s="29" t="e">
        <f>E56/B56</f>
        <v>#DIV/0!</v>
      </c>
      <c r="G56" s="9">
        <f>SUM(G54:G55)</f>
        <v>0</v>
      </c>
      <c r="H56" s="26">
        <f>SUM(H54:H55)</f>
        <v>0</v>
      </c>
      <c r="I56" s="27">
        <f>SUM(I54:I55)</f>
        <v>0</v>
      </c>
      <c r="J56" s="8" t="e">
        <f t="shared" si="2"/>
        <v>#DIV/0!</v>
      </c>
      <c r="K56" s="7" t="e">
        <f>AVERAGE(K54:K55)</f>
        <v>#DIV/0!</v>
      </c>
      <c r="L56" s="41">
        <f>SUM(L54:L55)</f>
        <v>0</v>
      </c>
      <c r="M56" s="16">
        <f>B56-(E56+I56)</f>
        <v>0</v>
      </c>
      <c r="N56" s="105" t="e">
        <f>SUM(M56/#REF!)</f>
        <v>#REF!</v>
      </c>
    </row>
    <row r="57" spans="1:14" s="11" customFormat="1" ht="9.75" customHeight="1">
      <c r="A57" s="106"/>
      <c r="B57" s="63"/>
      <c r="C57" s="59"/>
      <c r="D57" s="59"/>
      <c r="E57" s="63"/>
      <c r="F57" s="64"/>
      <c r="G57" s="59"/>
      <c r="H57" s="59"/>
      <c r="I57" s="59"/>
      <c r="J57" s="64"/>
      <c r="K57" s="59"/>
      <c r="L57" s="59"/>
      <c r="M57" s="60"/>
      <c r="N57" s="89"/>
    </row>
    <row r="58" spans="1:14" ht="15" customHeight="1" hidden="1">
      <c r="A58" s="87" t="s">
        <v>36</v>
      </c>
      <c r="B58" s="3"/>
      <c r="C58" s="65"/>
      <c r="D58" s="65"/>
      <c r="E58" s="66"/>
      <c r="F58" s="4" t="e">
        <f>E58/B58</f>
        <v>#DIV/0!</v>
      </c>
      <c r="G58" s="67"/>
      <c r="H58" s="67"/>
      <c r="I58" s="68"/>
      <c r="J58" s="4" t="e">
        <f t="shared" si="2"/>
        <v>#DIV/0!</v>
      </c>
      <c r="K58" s="67"/>
      <c r="L58" s="67"/>
      <c r="M58" s="25">
        <f>B58-(E58+I58)</f>
        <v>0</v>
      </c>
      <c r="N58" s="88" t="e">
        <f>SUM(M58/#REF!)</f>
        <v>#REF!</v>
      </c>
    </row>
    <row r="59" spans="1:14" ht="15" customHeight="1">
      <c r="A59" s="107" t="s">
        <v>65</v>
      </c>
      <c r="B59" s="123">
        <v>60176</v>
      </c>
      <c r="C59" s="122">
        <v>19</v>
      </c>
      <c r="D59" s="122">
        <v>70</v>
      </c>
      <c r="E59" s="123">
        <v>0</v>
      </c>
      <c r="F59" s="4">
        <f>E59/B59</f>
        <v>0</v>
      </c>
      <c r="G59" s="122">
        <v>0</v>
      </c>
      <c r="H59" s="122">
        <v>0</v>
      </c>
      <c r="I59" s="123">
        <v>6191</v>
      </c>
      <c r="J59" s="4">
        <f t="shared" si="2"/>
        <v>0.10288154746078171</v>
      </c>
      <c r="K59" s="122">
        <v>60</v>
      </c>
      <c r="L59" s="122">
        <v>1</v>
      </c>
      <c r="M59" s="25">
        <f>B59-(E59+I59)</f>
        <v>53985</v>
      </c>
      <c r="N59" s="108"/>
    </row>
    <row r="60" spans="1:14" ht="15" customHeight="1">
      <c r="A60" s="87" t="s">
        <v>37</v>
      </c>
      <c r="B60" s="123">
        <v>111420</v>
      </c>
      <c r="C60" s="122">
        <v>76</v>
      </c>
      <c r="D60" s="122">
        <v>68</v>
      </c>
      <c r="E60" s="123">
        <v>25753</v>
      </c>
      <c r="F60" s="4">
        <f>E60/B60</f>
        <v>0.2311344462394543</v>
      </c>
      <c r="G60" s="122">
        <v>60</v>
      </c>
      <c r="H60" s="122">
        <v>11</v>
      </c>
      <c r="I60" s="123">
        <v>0</v>
      </c>
      <c r="J60" s="4">
        <f t="shared" si="2"/>
        <v>0</v>
      </c>
      <c r="K60" s="122">
        <v>0</v>
      </c>
      <c r="L60" s="122">
        <v>0</v>
      </c>
      <c r="M60" s="25">
        <f>B60-(E60+I60)</f>
        <v>85667</v>
      </c>
      <c r="N60" s="88" t="e">
        <f>SUM(M60/#REF!)</f>
        <v>#REF!</v>
      </c>
    </row>
    <row r="61" spans="1:14" ht="15" customHeight="1">
      <c r="A61" s="91" t="s">
        <v>38</v>
      </c>
      <c r="B61" s="49">
        <f>SUM(B58:B60)</f>
        <v>171596</v>
      </c>
      <c r="C61" s="5">
        <f>AVERAGE(C58:C60)</f>
        <v>47.5</v>
      </c>
      <c r="D61" s="6">
        <f>SUM(D58:D60)</f>
        <v>138</v>
      </c>
      <c r="E61" s="50">
        <f>SUM(E58:E60)</f>
        <v>25753</v>
      </c>
      <c r="F61" s="8">
        <v>0</v>
      </c>
      <c r="G61" s="9">
        <v>0</v>
      </c>
      <c r="H61" s="9">
        <f>SUM(H58:H60)</f>
        <v>11</v>
      </c>
      <c r="I61" s="7">
        <f>SUM(I58:I60)</f>
        <v>6191</v>
      </c>
      <c r="J61" s="8">
        <f t="shared" si="2"/>
        <v>0.03607892957877806</v>
      </c>
      <c r="K61" s="9">
        <v>0</v>
      </c>
      <c r="L61" s="9">
        <f>SUM(L58:L60)</f>
        <v>1</v>
      </c>
      <c r="M61" s="7">
        <f>B61-(E61+I61)</f>
        <v>139652</v>
      </c>
      <c r="N61" s="92" t="e">
        <f>SUM(M61/#REF!)</f>
        <v>#REF!</v>
      </c>
    </row>
    <row r="62" spans="1:14" s="11" customFormat="1" ht="9.75" customHeight="1">
      <c r="A62" s="106"/>
      <c r="B62" s="63"/>
      <c r="C62" s="59"/>
      <c r="D62" s="59"/>
      <c r="E62" s="63"/>
      <c r="F62" s="64"/>
      <c r="G62" s="59"/>
      <c r="H62" s="59"/>
      <c r="I62" s="59"/>
      <c r="J62" s="64"/>
      <c r="K62" s="59"/>
      <c r="L62" s="59"/>
      <c r="M62" s="60"/>
      <c r="N62" s="94"/>
    </row>
    <row r="63" spans="1:14" s="20" customFormat="1" ht="15" customHeight="1">
      <c r="A63" s="91" t="s">
        <v>43</v>
      </c>
      <c r="B63" s="74">
        <v>6468383.86</v>
      </c>
      <c r="C63" s="5">
        <v>25</v>
      </c>
      <c r="D63" s="5">
        <v>10683</v>
      </c>
      <c r="E63" s="48">
        <v>300033.53</v>
      </c>
      <c r="F63" s="8">
        <f>E63/B63</f>
        <v>0.04638462040810299</v>
      </c>
      <c r="G63" s="37">
        <v>25</v>
      </c>
      <c r="H63" s="37">
        <v>548</v>
      </c>
      <c r="I63" s="7">
        <v>191597.13</v>
      </c>
      <c r="J63" s="69">
        <f>I63/B63</f>
        <v>0.029620556563567952</v>
      </c>
      <c r="K63" s="70">
        <v>25</v>
      </c>
      <c r="L63" s="70">
        <v>230</v>
      </c>
      <c r="M63" s="7">
        <f>B63-(E63+I63)</f>
        <v>5976753.2</v>
      </c>
      <c r="N63" s="92" t="e">
        <f>SUM(M63/#REF!)</f>
        <v>#REF!</v>
      </c>
    </row>
    <row r="64" spans="1:14" s="11" customFormat="1" ht="9.75" customHeight="1">
      <c r="A64" s="106"/>
      <c r="B64" s="63"/>
      <c r="C64" s="59"/>
      <c r="D64" s="59"/>
      <c r="E64" s="63"/>
      <c r="F64" s="64"/>
      <c r="G64" s="59"/>
      <c r="H64" s="59"/>
      <c r="I64" s="59"/>
      <c r="J64" s="64"/>
      <c r="K64" s="59"/>
      <c r="L64" s="59"/>
      <c r="M64" s="60"/>
      <c r="N64" s="94"/>
    </row>
    <row r="65" spans="1:14" s="42" customFormat="1" ht="12.75">
      <c r="A65" s="109" t="s">
        <v>50</v>
      </c>
      <c r="B65" s="123">
        <v>103122</v>
      </c>
      <c r="C65" s="122">
        <v>29</v>
      </c>
      <c r="D65" s="122">
        <v>162</v>
      </c>
      <c r="E65" s="123">
        <v>12277</v>
      </c>
      <c r="F65" s="35">
        <f aca="true" t="shared" si="9" ref="F65:F70">E65/B65</f>
        <v>0.11905316033436124</v>
      </c>
      <c r="G65" s="122">
        <v>25</v>
      </c>
      <c r="H65" s="122">
        <v>35</v>
      </c>
      <c r="I65" s="123">
        <v>609</v>
      </c>
      <c r="J65" s="35">
        <f t="shared" si="2"/>
        <v>0.005905626345493687</v>
      </c>
      <c r="K65" s="122">
        <v>21</v>
      </c>
      <c r="L65" s="122">
        <v>4</v>
      </c>
      <c r="M65" s="25">
        <f aca="true" t="shared" si="10" ref="M65:M81">B65-(E65+I65)</f>
        <v>90236</v>
      </c>
      <c r="N65" s="94"/>
    </row>
    <row r="66" spans="1:14" s="42" customFormat="1" ht="12.75">
      <c r="A66" s="107" t="s">
        <v>69</v>
      </c>
      <c r="B66" s="123">
        <v>28840</v>
      </c>
      <c r="C66" s="122">
        <v>30</v>
      </c>
      <c r="D66" s="122">
        <v>37</v>
      </c>
      <c r="E66" s="123">
        <v>0</v>
      </c>
      <c r="F66" s="35">
        <f t="shared" si="9"/>
        <v>0</v>
      </c>
      <c r="G66" s="122">
        <v>0</v>
      </c>
      <c r="H66" s="122">
        <v>0</v>
      </c>
      <c r="I66" s="123">
        <v>0</v>
      </c>
      <c r="J66" s="35">
        <f t="shared" si="2"/>
        <v>0</v>
      </c>
      <c r="K66" s="122">
        <v>0</v>
      </c>
      <c r="L66" s="122">
        <v>0</v>
      </c>
      <c r="M66" s="25">
        <f t="shared" si="10"/>
        <v>28840</v>
      </c>
      <c r="N66" s="94"/>
    </row>
    <row r="67" spans="1:14" s="42" customFormat="1" ht="12.75">
      <c r="A67" s="107" t="s">
        <v>73</v>
      </c>
      <c r="B67" s="123">
        <v>1507</v>
      </c>
      <c r="C67" s="122">
        <v>60</v>
      </c>
      <c r="D67" s="122">
        <v>1</v>
      </c>
      <c r="E67" s="123">
        <v>0</v>
      </c>
      <c r="F67" s="35">
        <f t="shared" si="9"/>
        <v>0</v>
      </c>
      <c r="G67" s="122">
        <v>0</v>
      </c>
      <c r="H67" s="122">
        <v>0</v>
      </c>
      <c r="I67" s="123">
        <v>0</v>
      </c>
      <c r="J67" s="35">
        <f t="shared" si="2"/>
        <v>0</v>
      </c>
      <c r="K67" s="122">
        <v>0</v>
      </c>
      <c r="L67" s="122">
        <v>0</v>
      </c>
      <c r="M67" s="25">
        <f t="shared" si="10"/>
        <v>1507</v>
      </c>
      <c r="N67" s="94"/>
    </row>
    <row r="68" spans="1:14" s="42" customFormat="1" ht="12.75">
      <c r="A68" s="107" t="s">
        <v>70</v>
      </c>
      <c r="B68" s="123">
        <v>7579</v>
      </c>
      <c r="C68" s="122">
        <v>23</v>
      </c>
      <c r="D68" s="122">
        <v>6</v>
      </c>
      <c r="E68" s="123">
        <v>0</v>
      </c>
      <c r="F68" s="35">
        <f t="shared" si="9"/>
        <v>0</v>
      </c>
      <c r="G68" s="122">
        <v>0</v>
      </c>
      <c r="H68" s="122">
        <v>0</v>
      </c>
      <c r="I68" s="123">
        <v>0</v>
      </c>
      <c r="J68" s="35">
        <f t="shared" si="2"/>
        <v>0</v>
      </c>
      <c r="K68" s="122">
        <v>0</v>
      </c>
      <c r="L68" s="122">
        <v>0</v>
      </c>
      <c r="M68" s="25">
        <f t="shared" si="10"/>
        <v>7579</v>
      </c>
      <c r="N68" s="94"/>
    </row>
    <row r="69" spans="1:14" s="42" customFormat="1" ht="12.75">
      <c r="A69" s="107" t="s">
        <v>71</v>
      </c>
      <c r="B69" s="123">
        <v>4256</v>
      </c>
      <c r="C69" s="122">
        <v>13</v>
      </c>
      <c r="D69" s="122">
        <v>12</v>
      </c>
      <c r="E69" s="123">
        <v>0</v>
      </c>
      <c r="F69" s="35">
        <f t="shared" si="9"/>
        <v>0</v>
      </c>
      <c r="G69" s="122">
        <v>0</v>
      </c>
      <c r="H69" s="122">
        <v>0</v>
      </c>
      <c r="I69" s="123">
        <v>0</v>
      </c>
      <c r="J69" s="35">
        <f t="shared" si="2"/>
        <v>0</v>
      </c>
      <c r="K69" s="122">
        <v>0</v>
      </c>
      <c r="L69" s="122">
        <v>0</v>
      </c>
      <c r="M69" s="25">
        <f t="shared" si="10"/>
        <v>4256</v>
      </c>
      <c r="N69" s="94"/>
    </row>
    <row r="70" spans="1:14" s="42" customFormat="1" ht="12.75">
      <c r="A70" s="107" t="s">
        <v>72</v>
      </c>
      <c r="B70" s="123">
        <v>88629</v>
      </c>
      <c r="C70" s="122">
        <v>22</v>
      </c>
      <c r="D70" s="122">
        <v>90</v>
      </c>
      <c r="E70" s="123">
        <v>0</v>
      </c>
      <c r="F70" s="35">
        <f t="shared" si="9"/>
        <v>0</v>
      </c>
      <c r="G70" s="122">
        <v>0</v>
      </c>
      <c r="H70" s="122">
        <v>0</v>
      </c>
      <c r="I70" s="123">
        <v>0</v>
      </c>
      <c r="J70" s="35">
        <f t="shared" si="2"/>
        <v>0</v>
      </c>
      <c r="K70" s="122">
        <v>0</v>
      </c>
      <c r="L70" s="122">
        <v>0</v>
      </c>
      <c r="M70" s="25">
        <f t="shared" si="10"/>
        <v>88629</v>
      </c>
      <c r="N70" s="94"/>
    </row>
    <row r="71" spans="1:14" s="42" customFormat="1" ht="12.75">
      <c r="A71" s="109" t="s">
        <v>68</v>
      </c>
      <c r="B71" s="123">
        <v>22031</v>
      </c>
      <c r="C71" s="122">
        <v>18</v>
      </c>
      <c r="D71" s="122">
        <v>30</v>
      </c>
      <c r="E71" s="123">
        <v>0</v>
      </c>
      <c r="F71" s="35">
        <f aca="true" t="shared" si="11" ref="F71:F81">E71/B71</f>
        <v>0</v>
      </c>
      <c r="G71" s="122">
        <v>0</v>
      </c>
      <c r="H71" s="122">
        <v>0</v>
      </c>
      <c r="I71" s="123">
        <v>3104</v>
      </c>
      <c r="J71" s="35">
        <f t="shared" si="2"/>
        <v>0.14089237892061188</v>
      </c>
      <c r="K71" s="122">
        <v>28</v>
      </c>
      <c r="L71" s="122">
        <v>3</v>
      </c>
      <c r="M71" s="25">
        <f t="shared" si="10"/>
        <v>18927</v>
      </c>
      <c r="N71" s="94"/>
    </row>
    <row r="72" spans="1:14" s="42" customFormat="1" ht="12.75">
      <c r="A72" s="107" t="s">
        <v>58</v>
      </c>
      <c r="B72" s="123">
        <v>690175</v>
      </c>
      <c r="C72" s="122">
        <v>24</v>
      </c>
      <c r="D72" s="122">
        <v>620</v>
      </c>
      <c r="E72" s="123">
        <v>57253</v>
      </c>
      <c r="F72" s="35">
        <f t="shared" si="11"/>
        <v>0.0829543231789039</v>
      </c>
      <c r="G72" s="122">
        <v>26</v>
      </c>
      <c r="H72" s="122">
        <v>57</v>
      </c>
      <c r="I72" s="123">
        <v>25472</v>
      </c>
      <c r="J72" s="35">
        <f t="shared" si="2"/>
        <v>0.03690658166407071</v>
      </c>
      <c r="K72" s="122">
        <v>26</v>
      </c>
      <c r="L72" s="122">
        <v>18</v>
      </c>
      <c r="M72" s="25">
        <f t="shared" si="10"/>
        <v>607450</v>
      </c>
      <c r="N72" s="94"/>
    </row>
    <row r="73" spans="1:14" s="42" customFormat="1" ht="12.75">
      <c r="A73" s="107" t="s">
        <v>59</v>
      </c>
      <c r="B73" s="123">
        <v>135413</v>
      </c>
      <c r="C73" s="122">
        <v>21</v>
      </c>
      <c r="D73" s="122">
        <v>139</v>
      </c>
      <c r="E73" s="123">
        <v>17802</v>
      </c>
      <c r="F73" s="35">
        <f t="shared" si="11"/>
        <v>0.13146448273060932</v>
      </c>
      <c r="G73" s="122">
        <v>24</v>
      </c>
      <c r="H73" s="122">
        <v>27</v>
      </c>
      <c r="I73" s="123">
        <v>6569</v>
      </c>
      <c r="J73" s="35">
        <f t="shared" si="2"/>
        <v>0.04851085198614609</v>
      </c>
      <c r="K73" s="122">
        <v>48</v>
      </c>
      <c r="L73" s="122">
        <v>3</v>
      </c>
      <c r="M73" s="25">
        <f t="shared" si="10"/>
        <v>111042</v>
      </c>
      <c r="N73" s="94"/>
    </row>
    <row r="74" spans="1:14" s="42" customFormat="1" ht="12.75">
      <c r="A74" s="107" t="s">
        <v>60</v>
      </c>
      <c r="B74" s="123">
        <v>367665</v>
      </c>
      <c r="C74" s="122">
        <v>22</v>
      </c>
      <c r="D74" s="122">
        <v>369</v>
      </c>
      <c r="E74" s="123">
        <v>28944</v>
      </c>
      <c r="F74" s="35">
        <f t="shared" si="11"/>
        <v>0.0787238382766921</v>
      </c>
      <c r="G74" s="122">
        <v>22</v>
      </c>
      <c r="H74" s="122">
        <v>28</v>
      </c>
      <c r="I74" s="123">
        <v>14949</v>
      </c>
      <c r="J74" s="35">
        <f t="shared" si="2"/>
        <v>0.04065929582636367</v>
      </c>
      <c r="K74" s="122">
        <v>35</v>
      </c>
      <c r="L74" s="122">
        <v>14</v>
      </c>
      <c r="M74" s="25">
        <f t="shared" si="10"/>
        <v>323772</v>
      </c>
      <c r="N74" s="94"/>
    </row>
    <row r="75" spans="1:14" s="42" customFormat="1" ht="12.75">
      <c r="A75" s="107" t="s">
        <v>66</v>
      </c>
      <c r="B75" s="123">
        <v>238563</v>
      </c>
      <c r="C75" s="122">
        <v>23</v>
      </c>
      <c r="D75" s="122">
        <v>246</v>
      </c>
      <c r="E75" s="123">
        <v>0</v>
      </c>
      <c r="F75" s="35">
        <f t="shared" si="11"/>
        <v>0</v>
      </c>
      <c r="G75" s="122">
        <v>0</v>
      </c>
      <c r="H75" s="122">
        <v>0</v>
      </c>
      <c r="I75" s="123">
        <v>0</v>
      </c>
      <c r="J75" s="35">
        <f t="shared" si="2"/>
        <v>0</v>
      </c>
      <c r="K75" s="122">
        <v>0</v>
      </c>
      <c r="L75" s="122">
        <v>0</v>
      </c>
      <c r="M75" s="25">
        <f t="shared" si="10"/>
        <v>238563</v>
      </c>
      <c r="N75" s="94"/>
    </row>
    <row r="76" spans="1:14" s="42" customFormat="1" ht="12.75">
      <c r="A76" s="109" t="s">
        <v>51</v>
      </c>
      <c r="B76" s="123">
        <v>249903</v>
      </c>
      <c r="C76" s="122">
        <v>28</v>
      </c>
      <c r="D76" s="122">
        <v>250</v>
      </c>
      <c r="E76" s="123">
        <v>29181</v>
      </c>
      <c r="F76" s="35">
        <f t="shared" si="11"/>
        <v>0.11676930649091848</v>
      </c>
      <c r="G76" s="122">
        <v>29</v>
      </c>
      <c r="H76" s="122">
        <v>39</v>
      </c>
      <c r="I76" s="123">
        <v>19633</v>
      </c>
      <c r="J76" s="35">
        <f t="shared" si="2"/>
        <v>0.07856248224311033</v>
      </c>
      <c r="K76" s="122">
        <v>37</v>
      </c>
      <c r="L76" s="122">
        <v>12</v>
      </c>
      <c r="M76" s="25">
        <f t="shared" si="10"/>
        <v>201089</v>
      </c>
      <c r="N76" s="96"/>
    </row>
    <row r="77" spans="1:14" s="42" customFormat="1" ht="12.75">
      <c r="A77" s="109" t="s">
        <v>52</v>
      </c>
      <c r="B77" s="123">
        <v>250443</v>
      </c>
      <c r="C77" s="122">
        <v>25</v>
      </c>
      <c r="D77" s="122">
        <v>330</v>
      </c>
      <c r="E77" s="123">
        <v>40418</v>
      </c>
      <c r="F77" s="35">
        <f t="shared" si="11"/>
        <v>0.1613860239655331</v>
      </c>
      <c r="G77" s="122">
        <v>32</v>
      </c>
      <c r="H77" s="122">
        <v>65</v>
      </c>
      <c r="I77" s="123">
        <v>13344</v>
      </c>
      <c r="J77" s="35">
        <f t="shared" si="2"/>
        <v>0.05328158503132449</v>
      </c>
      <c r="K77" s="122">
        <v>26</v>
      </c>
      <c r="L77" s="122">
        <v>11</v>
      </c>
      <c r="M77" s="25">
        <f t="shared" si="10"/>
        <v>196681</v>
      </c>
      <c r="N77" s="94"/>
    </row>
    <row r="78" spans="1:14" s="42" customFormat="1" ht="12.75">
      <c r="A78" s="109" t="s">
        <v>53</v>
      </c>
      <c r="B78" s="123">
        <v>313829</v>
      </c>
      <c r="C78" s="122">
        <v>25</v>
      </c>
      <c r="D78" s="122">
        <v>306</v>
      </c>
      <c r="E78" s="123">
        <v>52146</v>
      </c>
      <c r="F78" s="35">
        <f t="shared" si="11"/>
        <v>0.1661605524027416</v>
      </c>
      <c r="G78" s="122">
        <v>31</v>
      </c>
      <c r="H78" s="122">
        <v>51</v>
      </c>
      <c r="I78" s="123">
        <v>12012</v>
      </c>
      <c r="J78" s="35">
        <f t="shared" si="2"/>
        <v>0.03827562143715208</v>
      </c>
      <c r="K78" s="122">
        <v>26</v>
      </c>
      <c r="L78" s="122">
        <v>13</v>
      </c>
      <c r="M78" s="25">
        <f t="shared" si="10"/>
        <v>249671</v>
      </c>
      <c r="N78" s="96"/>
    </row>
    <row r="79" spans="1:14" s="42" customFormat="1" ht="12.75">
      <c r="A79" s="107" t="s">
        <v>62</v>
      </c>
      <c r="B79" s="123">
        <v>751509</v>
      </c>
      <c r="C79" s="122">
        <v>19</v>
      </c>
      <c r="D79" s="122">
        <v>778</v>
      </c>
      <c r="E79" s="123">
        <v>45726</v>
      </c>
      <c r="F79" s="35">
        <f t="shared" si="11"/>
        <v>0.06084557869566432</v>
      </c>
      <c r="G79" s="122">
        <v>17</v>
      </c>
      <c r="H79" s="122">
        <v>48</v>
      </c>
      <c r="I79" s="123">
        <v>26647</v>
      </c>
      <c r="J79" s="35">
        <f t="shared" si="2"/>
        <v>0.03545799185372364</v>
      </c>
      <c r="K79" s="122">
        <v>16</v>
      </c>
      <c r="L79" s="122">
        <v>22</v>
      </c>
      <c r="M79" s="25">
        <f t="shared" si="10"/>
        <v>679136</v>
      </c>
      <c r="N79" s="96"/>
    </row>
    <row r="80" spans="1:14" s="42" customFormat="1" ht="12.75">
      <c r="A80" s="107" t="s">
        <v>67</v>
      </c>
      <c r="B80" s="123">
        <v>64227</v>
      </c>
      <c r="C80" s="122">
        <v>30</v>
      </c>
      <c r="D80" s="122">
        <v>102</v>
      </c>
      <c r="E80" s="123">
        <v>0</v>
      </c>
      <c r="F80" s="35">
        <f t="shared" si="11"/>
        <v>0</v>
      </c>
      <c r="G80" s="122">
        <v>0</v>
      </c>
      <c r="H80" s="122">
        <v>0</v>
      </c>
      <c r="I80" s="123">
        <v>0</v>
      </c>
      <c r="J80" s="35">
        <f t="shared" si="2"/>
        <v>0</v>
      </c>
      <c r="K80" s="122">
        <v>0</v>
      </c>
      <c r="L80" s="122">
        <v>0</v>
      </c>
      <c r="M80" s="25">
        <f t="shared" si="10"/>
        <v>64227</v>
      </c>
      <c r="N80" s="96"/>
    </row>
    <row r="81" spans="1:14" s="42" customFormat="1" ht="12.75">
      <c r="A81" s="107" t="s">
        <v>63</v>
      </c>
      <c r="B81" s="123">
        <v>518433</v>
      </c>
      <c r="C81" s="122">
        <v>20</v>
      </c>
      <c r="D81" s="122">
        <v>398</v>
      </c>
      <c r="E81" s="123">
        <v>21356</v>
      </c>
      <c r="F81" s="35">
        <f t="shared" si="11"/>
        <v>0.04119336539147778</v>
      </c>
      <c r="G81" s="122">
        <v>23</v>
      </c>
      <c r="H81" s="122">
        <v>21</v>
      </c>
      <c r="I81" s="123">
        <v>0</v>
      </c>
      <c r="J81" s="35">
        <f t="shared" si="2"/>
        <v>0</v>
      </c>
      <c r="K81" s="122">
        <v>0</v>
      </c>
      <c r="L81" s="122">
        <v>0</v>
      </c>
      <c r="M81" s="25">
        <f t="shared" si="10"/>
        <v>497077</v>
      </c>
      <c r="N81" s="96"/>
    </row>
    <row r="82" spans="1:14" s="43" customFormat="1" ht="12.75">
      <c r="A82" s="110" t="s">
        <v>55</v>
      </c>
      <c r="B82" s="48">
        <f>SUM(B65:B81)</f>
        <v>3836124</v>
      </c>
      <c r="C82" s="36">
        <f>AVERAGE(C65:C81)</f>
        <v>25.41176470588235</v>
      </c>
      <c r="D82" s="37">
        <f>SUM(D65:D81)</f>
        <v>3876</v>
      </c>
      <c r="E82" s="48">
        <f>SUM(E65:E81)</f>
        <v>305103</v>
      </c>
      <c r="F82" s="38">
        <f>E82/B82</f>
        <v>0.07953418606906346</v>
      </c>
      <c r="G82" s="36">
        <f>AVERAGE(G65:G81)</f>
        <v>13.470588235294118</v>
      </c>
      <c r="H82" s="9">
        <f>SUM(H65:H81)</f>
        <v>371</v>
      </c>
      <c r="I82" s="39">
        <f>SUM(I65:I81)</f>
        <v>122339</v>
      </c>
      <c r="J82" s="38">
        <f>I82/B82</f>
        <v>0.03189130486918567</v>
      </c>
      <c r="K82" s="33">
        <f>AVERAGE(K65:K81)</f>
        <v>15.470588235294118</v>
      </c>
      <c r="L82" s="9">
        <f>SUM(L65:L81)</f>
        <v>100</v>
      </c>
      <c r="M82" s="7">
        <f>B82-(E82+I82)</f>
        <v>3408682</v>
      </c>
      <c r="N82" s="111"/>
    </row>
    <row r="83" spans="1:14" s="44" customFormat="1" ht="12.75">
      <c r="A83" s="112"/>
      <c r="B83" s="71"/>
      <c r="C83" s="72"/>
      <c r="D83" s="72"/>
      <c r="E83" s="71"/>
      <c r="F83" s="72"/>
      <c r="G83" s="72"/>
      <c r="H83" s="71"/>
      <c r="I83" s="72"/>
      <c r="J83" s="72"/>
      <c r="K83" s="71"/>
      <c r="L83" s="73"/>
      <c r="M83" s="60"/>
      <c r="N83" s="89"/>
    </row>
    <row r="84" spans="1:14" s="19" customFormat="1" ht="13.5" thickBot="1">
      <c r="A84" s="113" t="s">
        <v>54</v>
      </c>
      <c r="B84" s="114">
        <f>SUM(B19,B30,B42,B50,B52,B61,B63,B82)</f>
        <v>85992397.86</v>
      </c>
      <c r="C84" s="115">
        <f>AVERAGE(C12:C18,C21:C29,C32:C40,C44:C49,C52,C59:C60,C63,C65:C81)</f>
        <v>28.076923076923077</v>
      </c>
      <c r="D84" s="116">
        <f>SUM(D19,D30,D42,D50,D52,D61,D63,D82)</f>
        <v>98900</v>
      </c>
      <c r="E84" s="117">
        <f>SUM(E19,E30,E42,E50,E52,E61,E63,E82)</f>
        <v>9828670.53</v>
      </c>
      <c r="F84" s="118">
        <f>E84/B84</f>
        <v>0.11429697013451788</v>
      </c>
      <c r="G84" s="115">
        <f>AVERAGE(G12:G18,G21:G29,G32:G40,G44:G49,G52,G59:G60,G63,G65:G81)</f>
        <v>25.5</v>
      </c>
      <c r="H84" s="115">
        <f>SUM(H19,H30,H42,H50,H52,H61,H63,H82)</f>
        <v>13394</v>
      </c>
      <c r="I84" s="119">
        <f>SUM(I19,I30,I42,I50,I52,I61,I63,I82)</f>
        <v>2926919.13</v>
      </c>
      <c r="J84" s="118">
        <f t="shared" si="2"/>
        <v>0.03403695213575941</v>
      </c>
      <c r="K84" s="115">
        <f>AVERAGE(K12:K18,K21:K29,K32:K40,K44:K49,K52,K59:K60,K63,K65:K81)</f>
        <v>25.346153846153847</v>
      </c>
      <c r="L84" s="115">
        <f>SUM(L19,L30,L42,L50,L52,L61,L63,L82)</f>
        <v>3295</v>
      </c>
      <c r="M84" s="120">
        <f>B84-(E84+I84)</f>
        <v>73236808.2</v>
      </c>
      <c r="N84" s="121" t="e">
        <f>SUM(M84/#REF!)</f>
        <v>#REF!</v>
      </c>
    </row>
    <row r="85" ht="12.75">
      <c r="N85" s="18"/>
    </row>
    <row r="86" spans="1:14" ht="12.75">
      <c r="A86" s="124" t="s">
        <v>75</v>
      </c>
      <c r="N86" s="18"/>
    </row>
    <row r="87" spans="6:14" ht="12.75">
      <c r="F87" s="47"/>
      <c r="N87" s="18"/>
    </row>
    <row r="88" spans="3:14" ht="12.75">
      <c r="C88" s="46"/>
      <c r="N88" s="18"/>
    </row>
    <row r="89" ht="15.75">
      <c r="A89" s="125"/>
    </row>
  </sheetData>
  <sheetProtection/>
  <hyperlinks>
    <hyperlink ref="A7" r:id="rId1" display="http://www.hfma.org/Content.aspx?id=46311 "/>
  </hyperlinks>
  <printOptions/>
  <pageMargins left="0.7" right="0.7" top="0.75" bottom="0.75" header="0.3" footer="0.3"/>
  <pageSetup fitToHeight="1" fitToWidth="1" orientation="landscape" scale="54" r:id="rId2"/>
  <headerFooter>
    <oddHeader>&amp;C
</oddHeader>
    <oddFooter>&amp;L
Prepared by: Tracey Ulivi&amp;CPage &amp;P&amp;R&amp;D</oddFooter>
  </headerFooter>
  <ignoredErrors>
    <ignoredError sqref="F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 Hawkins</dc:creator>
  <cp:keywords/>
  <dc:description/>
  <cp:lastModifiedBy>bhintch</cp:lastModifiedBy>
  <cp:lastPrinted>2016-01-07T19:29:52Z</cp:lastPrinted>
  <dcterms:created xsi:type="dcterms:W3CDTF">2013-09-24T19:52:05Z</dcterms:created>
  <dcterms:modified xsi:type="dcterms:W3CDTF">2017-07-11T18:13:49Z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