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2.xml" ContentType="application/vnd.openxmlformats-officedocument.drawing+xml"/>
  <Override PartName="/xl/comments7.xml" ContentType="application/vnd.openxmlformats-officedocument.spreadsheetml.comments+xml"/>
  <Override PartName="/xl/drawings/drawing3.xml" ContentType="application/vnd.openxmlformats-officedocument.drawing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0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vid\desktop\"/>
    </mc:Choice>
  </mc:AlternateContent>
  <xr:revisionPtr revIDLastSave="0" documentId="8_{CF3A91CB-859D-4DA3-B20F-126B50CCB397}" xr6:coauthVersionLast="47" xr6:coauthVersionMax="47" xr10:uidLastSave="{00000000-0000-0000-0000-000000000000}"/>
  <bookViews>
    <workbookView xWindow="-120" yWindow="-120" windowWidth="20730" windowHeight="11310" xr2:uid="{1BA59EE0-42D2-4895-B269-3EC143C5D3A2}"/>
  </bookViews>
  <sheets>
    <sheet name="Sheet1" sheetId="1" r:id="rId1"/>
    <sheet name="VLOOKUP-Introduction" sheetId="2" r:id="rId2"/>
    <sheet name="VLOOKUP-Approximate Match" sheetId="3" r:id="rId3"/>
    <sheet name="HLOOKUP-Introduction" sheetId="4" r:id="rId4"/>
    <sheet name="LOOKUP-Introduction" sheetId="5" r:id="rId5"/>
    <sheet name="VLOOKUP-#NA ERROR" sheetId="6" r:id="rId6"/>
    <sheet name="VLOOKUP-Data Validation" sheetId="7" r:id="rId7"/>
    <sheet name="VLOOKUP-#REF Error" sheetId="8" r:id="rId8"/>
    <sheet name="VLOOKUP-IFNA" sheetId="9" r:id="rId9"/>
    <sheet name="VLOOKUP-Numbers Stored as Text" sheetId="10" r:id="rId10"/>
    <sheet name="VLOOKUP-Wild Cards" sheetId="11" r:id="rId11"/>
    <sheet name="MATCH-Introduction" sheetId="12" r:id="rId12"/>
    <sheet name="VLOOKUP with MATCH" sheetId="13" r:id="rId13"/>
    <sheet name="VLOOKUP-Table" sheetId="14" r:id="rId14"/>
    <sheet name="MATCH-INDEX Introduction" sheetId="15" r:id="rId15"/>
    <sheet name="XLOOKUP-Introduction" sheetId="16" r:id="rId16"/>
    <sheet name="XLOOKUP-If_Not_Found argument" sheetId="17" r:id="rId17"/>
    <sheet name="XLOOKUP-Multiple Results" sheetId="18" r:id="rId18"/>
    <sheet name="XLOOKUP-Last Match" sheetId="19" r:id="rId19"/>
    <sheet name="SUMIF Introduction" sheetId="20" r:id="rId20"/>
    <sheet name="SUMIFS With Range Criteria" sheetId="21" r:id="rId21"/>
    <sheet name="SUMIFS with Two Range Criteria" sheetId="22" r:id="rId22"/>
    <sheet name="SUMPRODUCT-Multicriteria Lookup" sheetId="23" r:id="rId23"/>
  </sheets>
  <externalReferences>
    <externalReference r:id="rId24"/>
    <externalReference r:id="rId25"/>
    <externalReference r:id="rId26"/>
  </externalReferences>
  <definedNames>
    <definedName name="__IntlFixup" hidden="1">TRUE</definedName>
    <definedName name="_xlnm._FilterDatabase" localSheetId="20" hidden="1">'SUMIFS With Range Criteria'!$D$1:$Q$5</definedName>
    <definedName name="_xlnm._FilterDatabase" localSheetId="21" hidden="1">'SUMIFS with Two Range Criteria'!$E$1:$R$5</definedName>
    <definedName name="_xlnm._FilterDatabase" localSheetId="18" hidden="1">'XLOOKUP-Last Match'!$B$1:$C$51</definedName>
    <definedName name="_Order1" hidden="1">0</definedName>
    <definedName name="Data.Dump" localSheetId="3" hidden="1">OFFSET([0]!Data.Top.Left,1,0)</definedName>
    <definedName name="Data.Dump" localSheetId="4" hidden="1">OFFSET([0]!Data.Top.Left,1,0)</definedName>
    <definedName name="Data.Dump" localSheetId="14" hidden="1">OFFSET([0]!Data.Top.Left,1,0)</definedName>
    <definedName name="Data.Dump" localSheetId="11" hidden="1">OFFSET([0]!Data.Top.Left,1,0)</definedName>
    <definedName name="Data.Dump" localSheetId="19" hidden="1">OFFSET([0]!Data.Top.Left,1,0)</definedName>
    <definedName name="Data.Dump" localSheetId="20" hidden="1">OFFSET([0]!Data.Top.Left,1,0)</definedName>
    <definedName name="Data.Dump" localSheetId="21" hidden="1">OFFSET([0]!Data.Top.Left,1,0)</definedName>
    <definedName name="Data.Dump" localSheetId="22" hidden="1">OFFSET([0]!Data.Top.Left,1,0)</definedName>
    <definedName name="Data.Dump" localSheetId="12" hidden="1">OFFSET([0]!Data.Top.Left,1,0)</definedName>
    <definedName name="Data.Dump" localSheetId="5" hidden="1">OFFSET([0]!Data.Top.Left,1,0)</definedName>
    <definedName name="Data.Dump" localSheetId="7" hidden="1">OFFSET([0]!Data.Top.Left,1,0)</definedName>
    <definedName name="Data.Dump" localSheetId="6" hidden="1">OFFSET([0]!Data.Top.Left,1,0)</definedName>
    <definedName name="Data.Dump" localSheetId="8" hidden="1">OFFSET([0]!Data.Top.Left,1,0)</definedName>
    <definedName name="Data.Dump" localSheetId="13" hidden="1">OFFSET([0]!Data.Top.Left,1,0)</definedName>
    <definedName name="Data.Dump" localSheetId="10" hidden="1">OFFSET([0]!Data.Top.Left,1,0)</definedName>
    <definedName name="Data.Dump" localSheetId="16" hidden="1">OFFSET([0]!Data.Top.Left,1,0)</definedName>
    <definedName name="Data.Dump" localSheetId="15" hidden="1">OFFSET([0]!Data.Top.Left,1,0)</definedName>
    <definedName name="Data.Dump" localSheetId="17" hidden="1">OFFSET([0]!Data.Top.Left,1,0)</definedName>
    <definedName name="Data.Dump" hidden="1">OFFSET([0]!Data.Top.Left,1,0)</definedName>
    <definedName name="HTML_CodePage" hidden="1">1252</definedName>
    <definedName name="HTML_Control" localSheetId="3" hidden="1">{"'Leverage'!$B$2:$M$418"}</definedName>
    <definedName name="HTML_Control" localSheetId="4" hidden="1">{"'Leverage'!$B$2:$M$418"}</definedName>
    <definedName name="HTML_Control" localSheetId="14" hidden="1">{"'Leverage'!$B$2:$M$418"}</definedName>
    <definedName name="HTML_Control" localSheetId="11" hidden="1">{"'Leverage'!$B$2:$M$418"}</definedName>
    <definedName name="HTML_Control" localSheetId="19" hidden="1">{"'Leverage'!$B$2:$M$418"}</definedName>
    <definedName name="HTML_Control" localSheetId="20" hidden="1">{"'Leverage'!$B$2:$M$418"}</definedName>
    <definedName name="HTML_Control" localSheetId="21" hidden="1">{"'Leverage'!$B$2:$M$418"}</definedName>
    <definedName name="HTML_Control" localSheetId="22" hidden="1">{"'Leverage'!$B$2:$M$418"}</definedName>
    <definedName name="HTML_Control" localSheetId="12" hidden="1">{"'Leverage'!$B$2:$M$418"}</definedName>
    <definedName name="HTML_Control" localSheetId="5" hidden="1">{"'Leverage'!$B$2:$M$418"}</definedName>
    <definedName name="HTML_Control" localSheetId="7" hidden="1">{"'Leverage'!$B$2:$M$418"}</definedName>
    <definedName name="HTML_Control" localSheetId="6" hidden="1">{"'Leverage'!$B$2:$M$418"}</definedName>
    <definedName name="HTML_Control" localSheetId="8" hidden="1">{"'Leverage'!$B$2:$M$418"}</definedName>
    <definedName name="HTML_Control" localSheetId="13" hidden="1">{"'Leverage'!$B$2:$M$418"}</definedName>
    <definedName name="HTML_Control" localSheetId="10" hidden="1">{"'Leverage'!$B$2:$M$418"}</definedName>
    <definedName name="HTML_Control" localSheetId="16" hidden="1">{"'Leverage'!$B$2:$M$418"}</definedName>
    <definedName name="HTML_Control" localSheetId="15" hidden="1">{"'Leverage'!$B$2:$M$418"}</definedName>
    <definedName name="HTML_Control" localSheetId="17" hidden="1">{"'Leverage'!$B$2:$M$418"}</definedName>
    <definedName name="HTML_Control" hidden="1">{"'Leverage'!$B$2:$M$418"}</definedName>
    <definedName name="HTML_Description" hidden="1">""</definedName>
    <definedName name="HTML_Email" hidden="1">""</definedName>
    <definedName name="HTML_Header" hidden="1">"Leverage"</definedName>
    <definedName name="HTML_LastUpdate" hidden="1">"8/21/00"</definedName>
    <definedName name="HTML_LineAfter" hidden="1">FALSE</definedName>
    <definedName name="HTML_LineBefore" hidden="1">FALSE</definedName>
    <definedName name="HTML_Name" hidden="1">"Frank Vickers"</definedName>
    <definedName name="HTML_OBDlg2" hidden="1">TRUE</definedName>
    <definedName name="HTML_OBDlg4" hidden="1">TRUE</definedName>
    <definedName name="HTML_OS" hidden="1">0</definedName>
    <definedName name="HTML_PathFile" hidden="1">"C:\my documents\lever.htm"</definedName>
    <definedName name="HTML_Title" hidden="1">"leverage"</definedName>
    <definedName name="Interest" localSheetId="14">[1]Amortization!$B$1</definedName>
    <definedName name="Interest" localSheetId="19">[1]Amortization!$B$1</definedName>
    <definedName name="Interest" localSheetId="20">[2]Amortization!$B$1</definedName>
    <definedName name="Interest" localSheetId="21">[2]Amortization!$B$1</definedName>
    <definedName name="Interest" localSheetId="12">[1]Amortization!$B$1</definedName>
    <definedName name="Interest" localSheetId="13">[1]Amortization!$B$1</definedName>
    <definedName name="Interest" localSheetId="10">[1]Amortization!$B$1</definedName>
    <definedName name="Interest" localSheetId="16">[1]Amortization!$B$1</definedName>
    <definedName name="Interest">[3]Amortization!$B$1</definedName>
    <definedName name="Loan" localSheetId="14">[1]Amortization!$B$3</definedName>
    <definedName name="Loan" localSheetId="19">[1]Amortization!$B$3</definedName>
    <definedName name="Loan" localSheetId="20">[2]Amortization!$B$3</definedName>
    <definedName name="Loan" localSheetId="21">[2]Amortization!$B$3</definedName>
    <definedName name="Loan" localSheetId="12">[1]Amortization!$B$3</definedName>
    <definedName name="Loan" localSheetId="13">[1]Amortization!$B$3</definedName>
    <definedName name="Loan" localSheetId="10">[1]Amortization!$B$3</definedName>
    <definedName name="Loan" localSheetId="16">[1]Amortization!$B$3</definedName>
    <definedName name="Loan">[3]Amortization!$B$3</definedName>
    <definedName name="Months" localSheetId="3">#REF!</definedName>
    <definedName name="Months" localSheetId="4">#REF!</definedName>
    <definedName name="Months" localSheetId="14">#REF!</definedName>
    <definedName name="Months" localSheetId="11">#REF!</definedName>
    <definedName name="Months" localSheetId="19">#REF!</definedName>
    <definedName name="Months" localSheetId="20">#REF!</definedName>
    <definedName name="Months" localSheetId="21">#REF!</definedName>
    <definedName name="Months" localSheetId="22">#REF!</definedName>
    <definedName name="Months" localSheetId="12">#REF!</definedName>
    <definedName name="Months" localSheetId="5">#REF!</definedName>
    <definedName name="Months" localSheetId="7">#REF!</definedName>
    <definedName name="Months" localSheetId="6">#REF!</definedName>
    <definedName name="Months" localSheetId="8">#REF!</definedName>
    <definedName name="Months" localSheetId="13">#REF!</definedName>
    <definedName name="Months" localSheetId="10">#REF!</definedName>
    <definedName name="Months" localSheetId="16">#REF!</definedName>
    <definedName name="Months" localSheetId="15">#REF!</definedName>
    <definedName name="Months" localSheetId="17">#REF!</definedName>
    <definedName name="Months">#REF!</definedName>
    <definedName name="Ownership" localSheetId="3" hidden="1">OFFSET([0]!Data.Top.Left,1,0)</definedName>
    <definedName name="Ownership" localSheetId="4" hidden="1">OFFSET([0]!Data.Top.Left,1,0)</definedName>
    <definedName name="Ownership" localSheetId="14" hidden="1">OFFSET([0]!Data.Top.Left,1,0)</definedName>
    <definedName name="Ownership" localSheetId="11" hidden="1">OFFSET([0]!Data.Top.Left,1,0)</definedName>
    <definedName name="Ownership" localSheetId="19" hidden="1">OFFSET([0]!Data.Top.Left,1,0)</definedName>
    <definedName name="Ownership" localSheetId="20" hidden="1">OFFSET([0]!Data.Top.Left,1,0)</definedName>
    <definedName name="Ownership" localSheetId="21" hidden="1">OFFSET([0]!Data.Top.Left,1,0)</definedName>
    <definedName name="Ownership" localSheetId="22" hidden="1">OFFSET([0]!Data.Top.Left,1,0)</definedName>
    <definedName name="Ownership" localSheetId="12" hidden="1">OFFSET([0]!Data.Top.Left,1,0)</definedName>
    <definedName name="Ownership" localSheetId="5" hidden="1">OFFSET([0]!Data.Top.Left,1,0)</definedName>
    <definedName name="Ownership" localSheetId="7" hidden="1">OFFSET([0]!Data.Top.Left,1,0)</definedName>
    <definedName name="Ownership" localSheetId="6" hidden="1">OFFSET([0]!Data.Top.Left,1,0)</definedName>
    <definedName name="Ownership" localSheetId="8" hidden="1">OFFSET([0]!Data.Top.Left,1,0)</definedName>
    <definedName name="Ownership" localSheetId="13" hidden="1">OFFSET([0]!Data.Top.Left,1,0)</definedName>
    <definedName name="Ownership" localSheetId="10" hidden="1">OFFSET([0]!Data.Top.Left,1,0)</definedName>
    <definedName name="Ownership" localSheetId="16" hidden="1">OFFSET([0]!Data.Top.Left,1,0)</definedName>
    <definedName name="Ownership" localSheetId="15" hidden="1">OFFSET([0]!Data.Top.Left,1,0)</definedName>
    <definedName name="Ownership" localSheetId="17" hidden="1">OFFSET([0]!Data.Top.Left,1,0)</definedName>
    <definedName name="Ownership" hidden="1">OFFSET([0]!Data.Top.Left,1,0)</definedName>
    <definedName name="Payment" localSheetId="14">[1]Amortization!$B$4</definedName>
    <definedName name="Payment" localSheetId="19">[1]Amortization!$B$4</definedName>
    <definedName name="Payment" localSheetId="20">[2]Amortization!$B$4</definedName>
    <definedName name="Payment" localSheetId="21">[2]Amortization!$B$4</definedName>
    <definedName name="Payment" localSheetId="12">[1]Amortization!$B$4</definedName>
    <definedName name="Payment" localSheetId="13">[1]Amortization!$B$4</definedName>
    <definedName name="Payment" localSheetId="10">[1]Amortization!$B$4</definedName>
    <definedName name="Payment" localSheetId="16">[1]Amortization!$B$4</definedName>
    <definedName name="Payment">[3]Amortization!$B$4</definedName>
    <definedName name="Term" localSheetId="14">[1]Amortization!$B$2</definedName>
    <definedName name="Term" localSheetId="19">[1]Amortization!$B$2</definedName>
    <definedName name="Term" localSheetId="20">[2]Amortization!$B$2</definedName>
    <definedName name="Term" localSheetId="21">[2]Amortization!$B$2</definedName>
    <definedName name="Term" localSheetId="12">[1]Amortization!$B$2</definedName>
    <definedName name="Term" localSheetId="13">[1]Amortization!$B$2</definedName>
    <definedName name="Term" localSheetId="10">[1]Amortization!$B$2</definedName>
    <definedName name="Term" localSheetId="16">[1]Amortization!$B$2</definedName>
    <definedName name="Term">[3]Amortization!$B$2</definedName>
    <definedName name="Total_Interest" localSheetId="14">[1]Amortization!#REF!</definedName>
    <definedName name="Total_Interest" localSheetId="19">[1]Amortization!#REF!</definedName>
    <definedName name="Total_Interest" localSheetId="20">[2]Amortization!#REF!</definedName>
    <definedName name="Total_Interest" localSheetId="21">[2]Amortization!#REF!</definedName>
    <definedName name="Total_Interest" localSheetId="12">[1]Amortization!#REF!</definedName>
    <definedName name="Total_Interest" localSheetId="13">[1]Amortization!#REF!</definedName>
    <definedName name="Total_Interest" localSheetId="10">[1]Amortization!#REF!</definedName>
    <definedName name="Total_Interest" localSheetId="16">[1]Amortization!#REF!</definedName>
    <definedName name="Total_Interest">[3]Amortization!#REF!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" i="23" l="1"/>
  <c r="Q4" i="23"/>
  <c r="P4" i="23"/>
  <c r="O4" i="23"/>
  <c r="N4" i="23"/>
  <c r="M4" i="23"/>
  <c r="L4" i="23"/>
  <c r="K4" i="23"/>
  <c r="J4" i="23"/>
  <c r="I4" i="23"/>
  <c r="H4" i="23"/>
  <c r="G4" i="23"/>
  <c r="R4" i="22"/>
  <c r="Q4" i="22"/>
  <c r="P4" i="22"/>
  <c r="O4" i="22"/>
  <c r="N4" i="22"/>
  <c r="M4" i="22"/>
  <c r="L4" i="22"/>
  <c r="K4" i="22"/>
  <c r="J4" i="22"/>
  <c r="I4" i="22"/>
  <c r="H4" i="22"/>
  <c r="G4" i="22"/>
  <c r="C3" i="22"/>
  <c r="C2" i="22"/>
  <c r="Q4" i="21" l="1"/>
  <c r="P4" i="21"/>
  <c r="O4" i="21"/>
  <c r="N4" i="21"/>
  <c r="M4" i="21"/>
  <c r="L4" i="21"/>
  <c r="K4" i="21"/>
  <c r="J4" i="21"/>
  <c r="I4" i="21"/>
  <c r="H4" i="21"/>
  <c r="G4" i="21"/>
  <c r="F4" i="21"/>
  <c r="B3" i="21"/>
  <c r="B2" i="21"/>
  <c r="B3" i="20" l="1"/>
  <c r="B2" i="20"/>
  <c r="F6" i="19" l="1"/>
  <c r="F3" i="19"/>
  <c r="F2" i="19"/>
  <c r="B9" i="18" a="1"/>
  <c r="B9" i="18" s="1"/>
  <c r="D8" i="18"/>
  <c r="C8" i="18"/>
  <c r="B8" i="18"/>
  <c r="N4" i="18"/>
  <c r="M4" i="18"/>
  <c r="L4" i="18"/>
  <c r="K4" i="18"/>
  <c r="J4" i="18"/>
  <c r="I4" i="18"/>
  <c r="H4" i="18"/>
  <c r="G4" i="18"/>
  <c r="F4" i="18"/>
  <c r="E4" i="18"/>
  <c r="D4" i="18"/>
  <c r="C4" i="18"/>
  <c r="H4" i="17" l="1"/>
  <c r="G4" i="17"/>
  <c r="F4" i="17"/>
  <c r="B4" i="17"/>
  <c r="B3" i="17" a="1"/>
  <c r="B3" i="17" s="1"/>
  <c r="B2" i="17" a="1"/>
  <c r="B2" i="17" s="1"/>
  <c r="Q4" i="16" l="1"/>
  <c r="P4" i="16"/>
  <c r="O4" i="16"/>
  <c r="N4" i="16"/>
  <c r="M4" i="16"/>
  <c r="L4" i="16"/>
  <c r="K4" i="16"/>
  <c r="J4" i="16"/>
  <c r="I4" i="16"/>
  <c r="H4" i="16"/>
  <c r="G4" i="16"/>
  <c r="F4" i="16"/>
  <c r="B3" i="16" a="1"/>
  <c r="B3" i="16" s="1"/>
  <c r="B2" i="16"/>
  <c r="Q4" i="15" l="1"/>
  <c r="P4" i="15"/>
  <c r="O4" i="15"/>
  <c r="N4" i="15"/>
  <c r="M4" i="15"/>
  <c r="L4" i="15"/>
  <c r="K4" i="15"/>
  <c r="J4" i="15"/>
  <c r="I4" i="15"/>
  <c r="H4" i="15"/>
  <c r="G4" i="15"/>
  <c r="F4" i="15"/>
  <c r="B4" i="15"/>
  <c r="B3" i="15"/>
  <c r="B2" i="15"/>
  <c r="Q4" i="14" l="1"/>
  <c r="P4" i="14"/>
  <c r="O4" i="14"/>
  <c r="N4" i="14"/>
  <c r="M4" i="14"/>
  <c r="L4" i="14"/>
  <c r="K4" i="14"/>
  <c r="J4" i="14"/>
  <c r="I4" i="14"/>
  <c r="H4" i="14"/>
  <c r="G4" i="14"/>
  <c r="F4" i="14"/>
  <c r="Q4" i="13"/>
  <c r="P4" i="13"/>
  <c r="O4" i="13"/>
  <c r="N4" i="13"/>
  <c r="M4" i="13"/>
  <c r="L4" i="13"/>
  <c r="K4" i="13"/>
  <c r="J4" i="13"/>
  <c r="I4" i="13"/>
  <c r="H4" i="13"/>
  <c r="G4" i="13"/>
  <c r="F4" i="13"/>
  <c r="B4" i="13"/>
  <c r="B3" i="13"/>
  <c r="B2" i="13"/>
  <c r="Q4" i="12" l="1"/>
  <c r="P4" i="12"/>
  <c r="O4" i="12"/>
  <c r="N4" i="12"/>
  <c r="M4" i="12"/>
  <c r="L4" i="12"/>
  <c r="K4" i="12"/>
  <c r="J4" i="12"/>
  <c r="I4" i="12"/>
  <c r="H4" i="12"/>
  <c r="G4" i="12"/>
  <c r="F4" i="12"/>
  <c r="B2" i="12"/>
  <c r="P4" i="11"/>
  <c r="O4" i="11"/>
  <c r="N4" i="11"/>
  <c r="M4" i="11"/>
  <c r="L4" i="11"/>
  <c r="K4" i="11"/>
  <c r="J4" i="11"/>
  <c r="I4" i="11"/>
  <c r="H4" i="11"/>
  <c r="G4" i="11"/>
  <c r="F4" i="11"/>
  <c r="E4" i="11"/>
  <c r="B4" i="11"/>
  <c r="B3" i="11"/>
  <c r="B2" i="11"/>
  <c r="A8" i="10" l="1"/>
  <c r="A7" i="10"/>
  <c r="A6" i="10"/>
  <c r="A5" i="10"/>
  <c r="Q4" i="10"/>
  <c r="P4" i="10"/>
  <c r="O4" i="10"/>
  <c r="N4" i="10"/>
  <c r="M4" i="10"/>
  <c r="L4" i="10"/>
  <c r="K4" i="10"/>
  <c r="J4" i="10"/>
  <c r="I4" i="10"/>
  <c r="H4" i="10"/>
  <c r="G4" i="10"/>
  <c r="F4" i="10"/>
  <c r="A4" i="10"/>
  <c r="B2" i="10"/>
  <c r="Q4" i="9" l="1"/>
  <c r="P4" i="9"/>
  <c r="O4" i="9"/>
  <c r="N4" i="9"/>
  <c r="M4" i="9"/>
  <c r="L4" i="9"/>
  <c r="K4" i="9"/>
  <c r="J4" i="9"/>
  <c r="I4" i="9"/>
  <c r="H4" i="9"/>
  <c r="G4" i="9"/>
  <c r="F4" i="9"/>
  <c r="B3" i="9"/>
  <c r="B2" i="9"/>
  <c r="Q4" i="8" l="1"/>
  <c r="P4" i="8"/>
  <c r="O4" i="8"/>
  <c r="N4" i="8"/>
  <c r="M4" i="8"/>
  <c r="L4" i="8"/>
  <c r="K4" i="8"/>
  <c r="J4" i="8"/>
  <c r="I4" i="8"/>
  <c r="H4" i="8"/>
  <c r="G4" i="8"/>
  <c r="F4" i="8"/>
  <c r="B3" i="8"/>
  <c r="A2" i="8"/>
  <c r="B2" i="8" s="1"/>
  <c r="Q4" i="7" l="1"/>
  <c r="P4" i="7"/>
  <c r="O4" i="7"/>
  <c r="N4" i="7"/>
  <c r="M4" i="7"/>
  <c r="L4" i="7"/>
  <c r="K4" i="7"/>
  <c r="J4" i="7"/>
  <c r="I4" i="7"/>
  <c r="H4" i="7"/>
  <c r="G4" i="7"/>
  <c r="F4" i="7"/>
  <c r="B3" i="7"/>
  <c r="B2" i="7"/>
  <c r="Q4" i="6" l="1"/>
  <c r="P4" i="6"/>
  <c r="O4" i="6"/>
  <c r="N4" i="6"/>
  <c r="M4" i="6"/>
  <c r="L4" i="6"/>
  <c r="K4" i="6"/>
  <c r="J4" i="6"/>
  <c r="I4" i="6"/>
  <c r="H4" i="6"/>
  <c r="G4" i="6"/>
  <c r="F4" i="6"/>
  <c r="B3" i="6"/>
  <c r="B2" i="6"/>
  <c r="Q4" i="5" l="1"/>
  <c r="P4" i="5"/>
  <c r="O4" i="5"/>
  <c r="N4" i="5"/>
  <c r="M4" i="5"/>
  <c r="L4" i="5"/>
  <c r="K4" i="5"/>
  <c r="J4" i="5"/>
  <c r="I4" i="5"/>
  <c r="H4" i="5"/>
  <c r="G4" i="5"/>
  <c r="F4" i="5"/>
  <c r="B3" i="5"/>
  <c r="A2" i="5"/>
  <c r="B2" i="5" s="1"/>
  <c r="Q4" i="4" l="1"/>
  <c r="P4" i="4"/>
  <c r="O4" i="4"/>
  <c r="N4" i="4"/>
  <c r="M4" i="4"/>
  <c r="L4" i="4"/>
  <c r="K4" i="4"/>
  <c r="J4" i="4"/>
  <c r="I4" i="4"/>
  <c r="H4" i="4"/>
  <c r="G4" i="4"/>
  <c r="F4" i="4"/>
  <c r="B3" i="4"/>
  <c r="B2" i="4"/>
  <c r="E4" i="3" l="1"/>
  <c r="Q4" i="2"/>
  <c r="P4" i="2"/>
  <c r="O4" i="2"/>
  <c r="N4" i="2"/>
  <c r="M4" i="2"/>
  <c r="L4" i="2"/>
  <c r="K4" i="2"/>
  <c r="J4" i="2"/>
  <c r="I4" i="2"/>
  <c r="H4" i="2"/>
  <c r="G4" i="2"/>
  <c r="F4" i="2"/>
  <c r="B3" i="2"/>
  <c r="B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Ringstrom</author>
  </authors>
  <commentList>
    <comment ref="B2" authorId="0" shapeId="0" xr:uid="{23186ED6-B43B-4980-B270-57346536F7C7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B3" authorId="0" shapeId="0" xr:uid="{2FE23818-FE40-49E7-8092-C5C4A7D3486C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Ringstrom</author>
    <author>David</author>
  </authors>
  <commentList>
    <comment ref="B2" authorId="0" shapeId="0" xr:uid="{54F66BBE-21FD-4A8C-85CA-DB094E51C2DF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B3" authorId="0" shapeId="0" xr:uid="{634AE630-A440-4B4A-AEAD-CFD03ADE7C4F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B4" authorId="1" shapeId="0" xr:uid="{02EB0B59-D7A8-4E62-ADCF-69B076965E5D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Ringstrom</author>
  </authors>
  <commentList>
    <comment ref="B2" authorId="0" shapeId="0" xr:uid="{304B109B-AD7D-488B-ACB5-096EBC0A49FC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Ringstrom</author>
    <author>David</author>
  </authors>
  <commentList>
    <comment ref="B2" authorId="0" shapeId="0" xr:uid="{D94AE898-EE61-4E02-BF2B-85024EC25FD5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B3" authorId="1" shapeId="0" xr:uid="{0D7962AB-804B-40B0-ABD6-7D7A8EAD4FEF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B4" authorId="1" shapeId="0" xr:uid="{B07EBBA5-C1CC-4815-B3D1-06790C860C5C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Ringstrom</author>
  </authors>
  <commentList>
    <comment ref="B2" authorId="0" shapeId="0" xr:uid="{9D6684CE-0DA8-425F-A767-AB82F33B14F1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B3" authorId="0" shapeId="0" xr:uid="{35ED288E-5352-4965-9DF2-7EB4C1168C5D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B4" authorId="0" shapeId="0" xr:uid="{315D840D-3503-4254-A898-0183A1E3FD3D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Ringstrom</author>
  </authors>
  <commentList>
    <comment ref="B2" authorId="0" shapeId="0" xr:uid="{D7543566-E176-47EB-8DE6-5DB001E0F038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B3" authorId="0" shapeId="0" xr:uid="{80F48F7D-22AE-42C8-B301-5B47FAC89D4A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Ringstrom</author>
  </authors>
  <commentList>
    <comment ref="B2" authorId="0" shapeId="0" xr:uid="{0488207A-13E2-4F21-9308-E2DE44BC5779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B3" authorId="0" shapeId="0" xr:uid="{1B242D57-F746-4406-BFF5-C4688EB504A7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B4" authorId="0" shapeId="0" xr:uid="{D7BD9BAA-E643-4F85-A9BD-E1F93BDA8AF4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Ringstrom</author>
  </authors>
  <commentList>
    <comment ref="B8" authorId="0" shapeId="0" xr:uid="{C0885479-5508-43B4-969A-5B2D6994005C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C8" authorId="0" shapeId="0" xr:uid="{DA328485-A9AD-4950-9F4B-614DCFB4EABB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D8" authorId="0" shapeId="0" xr:uid="{08AEB16C-6F6C-4FEC-9FAC-73FFE9887D11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B9" authorId="0" shapeId="0" xr:uid="{A569E935-A7AE-4B52-82E1-F80CA1516A87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Ringstrom</author>
  </authors>
  <commentList>
    <comment ref="F2" authorId="0" shapeId="0" xr:uid="{FE923DDB-15EE-4E2C-84A9-8F616A868EA2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F3" authorId="0" shapeId="0" xr:uid="{7AF98524-17FC-4142-AB72-7D35ED867A40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F6" authorId="0" shapeId="0" xr:uid="{5C270CB2-7B62-4711-AD48-159ED935950E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Ringstrom</author>
  </authors>
  <commentList>
    <comment ref="B2" authorId="0" shapeId="0" xr:uid="{BD81AACC-63E6-401A-AEAD-33A56F7FEB2D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B3" authorId="0" shapeId="0" xr:uid="{DFA4A03C-6300-4C91-9352-4207B230F714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</author>
  </authors>
  <commentList>
    <comment ref="B2" authorId="0" shapeId="0" xr:uid="{CBDBE77B-2CF1-42B3-8521-C882548F174F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B3" authorId="0" shapeId="0" xr:uid="{074B891F-9FD8-4D2D-9F22-39994F51860D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Ringstrom</author>
  </authors>
  <commentList>
    <comment ref="E4" authorId="0" shapeId="0" xr:uid="{E41316EA-FBD4-4529-823C-EFCC7E3B737A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Ringstrom</author>
  </authors>
  <commentList>
    <comment ref="C2" authorId="0" shapeId="0" xr:uid="{1ACBCF62-0721-4B17-AB89-D080FE8C0A64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C3" authorId="0" shapeId="0" xr:uid="{C8E3ACDB-0B6D-45C3-B44E-AFDA91040707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Ringstrom</author>
  </authors>
  <commentList>
    <comment ref="B2" authorId="0" shapeId="0" xr:uid="{BBCF985A-577B-46E4-86CF-D0FDF3733F3E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B3" authorId="0" shapeId="0" xr:uid="{35874822-227D-45AA-A815-958FBB8E697C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</author>
    <author>David Ringstrom</author>
  </authors>
  <commentList>
    <comment ref="B2" authorId="0" shapeId="0" xr:uid="{8CDE9120-D3DA-4285-8B70-1971FEBA4639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B3" authorId="1" shapeId="0" xr:uid="{0320D020-165E-4B9A-8BCE-1950242D7422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Ringstrom</author>
  </authors>
  <commentList>
    <comment ref="B2" authorId="0" shapeId="0" xr:uid="{42F42135-8CB4-4C4B-A470-F31E2F9C14B7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B3" authorId="0" shapeId="0" xr:uid="{F23CFC66-9266-4B74-AFDE-CF2499785942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</author>
  </authors>
  <commentList>
    <comment ref="B2" authorId="0" shapeId="0" xr:uid="{CCB3CBED-227C-4145-8621-A09547A0DE8A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B3" authorId="0" shapeId="0" xr:uid="{1EA42D2A-B5AD-4BB8-B853-40CFB3107DB0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Ringstrom</author>
  </authors>
  <commentList>
    <comment ref="B2" authorId="0" shapeId="0" xr:uid="{1A584073-4C20-401F-AEF5-B23286720718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B3" authorId="0" shapeId="0" xr:uid="{C6F11F94-075B-4920-9B98-CEFE18FFC6AB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</author>
  </authors>
  <commentList>
    <comment ref="B2" authorId="0" shapeId="0" xr:uid="{63F965C6-0F14-4E5B-BCD4-6D00FC280896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B3" authorId="0" shapeId="0" xr:uid="{D232FC37-0528-4D79-B17B-4F8FA033127C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Ringstrom</author>
  </authors>
  <commentList>
    <comment ref="B2" authorId="0" shapeId="0" xr:uid="{6A62F198-C29B-4CC1-8B9B-421767B1AF5A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A4" authorId="0" shapeId="0" xr:uid="{295DA8A2-A97A-429A-A0B8-F86C4E82ED67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A5" authorId="0" shapeId="0" xr:uid="{6025A6F0-F86E-432C-BEF1-6CD49E19184A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A6" authorId="0" shapeId="0" xr:uid="{B38520B3-7C4C-4C07-BF74-367A4C02096D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A7" authorId="0" shapeId="0" xr:uid="{3BDF915D-7571-4C95-9ADC-ADA73ED28418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A8" authorId="0" shapeId="0" xr:uid="{C30F21DB-30BC-4EE0-A127-3E211215EB88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<sst xmlns="http://schemas.openxmlformats.org/spreadsheetml/2006/main" count="483" uniqueCount="94">
  <si>
    <t>VLOOKUP</t>
  </si>
  <si>
    <t>March</t>
  </si>
  <si>
    <t>Account #</t>
  </si>
  <si>
    <t>Account Name</t>
  </si>
  <si>
    <t>January</t>
  </si>
  <si>
    <t>February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</si>
  <si>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</si>
  <si>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</si>
  <si>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</si>
  <si>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</si>
  <si>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</si>
  <si>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</si>
  <si>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</si>
  <si>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</si>
  <si>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</si>
  <si>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Product Sales</t>
  </si>
  <si>
    <t>Services</t>
  </si>
  <si>
    <t>Other Income</t>
  </si>
  <si>
    <t>Interest Income</t>
  </si>
  <si>
    <t>As referred to during the presentation:</t>
  </si>
  <si>
    <t>Page 3</t>
  </si>
  <si>
    <t>VLOOKUP Introduction</t>
  </si>
  <si>
    <t>Page 19</t>
  </si>
  <si>
    <t>VLOOKUP with Table Feature</t>
  </si>
  <si>
    <t>2020 Income Tax Rates</t>
  </si>
  <si>
    <t>Single</t>
  </si>
  <si>
    <t>Tax Rate</t>
  </si>
  <si>
    <t>Income</t>
  </si>
  <si>
    <t>Page 4</t>
  </si>
  <si>
    <t>VLOOKUP - Approximate Match</t>
  </si>
  <si>
    <t>Page 5</t>
  </si>
  <si>
    <t>HLOOKUP Introduction</t>
  </si>
  <si>
    <t>LOOKUP</t>
  </si>
  <si>
    <t>Page 6</t>
  </si>
  <si>
    <t>LOOKUP Introduction</t>
  </si>
  <si>
    <t>Page 8</t>
  </si>
  <si>
    <t>VLOOKUP Blank Cells Trigger #N/A</t>
  </si>
  <si>
    <t>Page 9</t>
  </si>
  <si>
    <t>VLOOKUP - Data Validation</t>
  </si>
  <si>
    <t>Page 11</t>
  </si>
  <si>
    <t>VLOOKUP Deleting Columns Causes #REF!</t>
  </si>
  <si>
    <t>Page 12</t>
  </si>
  <si>
    <t>VLOOKUP with IFNA (Excel 2013+)</t>
  </si>
  <si>
    <t>40100</t>
  </si>
  <si>
    <t>40200</t>
  </si>
  <si>
    <t>40300</t>
  </si>
  <si>
    <t>40400</t>
  </si>
  <si>
    <t>Page 13</t>
  </si>
  <si>
    <t>VLOOKUP Text vs. Numbers Causes #N/A</t>
  </si>
  <si>
    <t>Page 14</t>
  </si>
  <si>
    <t>VLOOKUP Resolving Text vs. Numbers</t>
  </si>
  <si>
    <t>Account</t>
  </si>
  <si>
    <t>40100 - Product Sales</t>
  </si>
  <si>
    <t>40200 - Services</t>
  </si>
  <si>
    <t>40300 - Other Income</t>
  </si>
  <si>
    <t>40400 - Interest Income</t>
  </si>
  <si>
    <t>Page 16</t>
  </si>
  <si>
    <t>VLOOKUP with Wildcard Criteria</t>
  </si>
  <si>
    <t>MATCH</t>
  </si>
  <si>
    <t>Page 17</t>
  </si>
  <si>
    <t>MATCH Introduction</t>
  </si>
  <si>
    <t>Page 18</t>
  </si>
  <si>
    <t>VLOOKUP with MATCH</t>
  </si>
  <si>
    <t>Misc Income</t>
  </si>
  <si>
    <t>Page 20</t>
  </si>
  <si>
    <t>Undoing the Table Feature</t>
  </si>
  <si>
    <t>Page 22</t>
  </si>
  <si>
    <t>INDEX/MATCH Introduction</t>
  </si>
  <si>
    <t>Page 23</t>
  </si>
  <si>
    <t>XLOOKUP Introduction (Microsoft 365)</t>
  </si>
  <si>
    <t>Page 37</t>
  </si>
  <si>
    <t>Page 26</t>
  </si>
  <si>
    <t>XLOOKUP If_Not_Found argument</t>
  </si>
  <si>
    <t>Page 27</t>
  </si>
  <si>
    <t>XLOOKUP Can Return Multiple Columns</t>
  </si>
  <si>
    <t>Dates</t>
  </si>
  <si>
    <t>Product</t>
  </si>
  <si>
    <t>Total Sales</t>
  </si>
  <si>
    <t>Oranges</t>
  </si>
  <si>
    <t>Apples</t>
  </si>
  <si>
    <t>Kiwi</t>
  </si>
  <si>
    <t>Bananas</t>
  </si>
  <si>
    <t>Mixed Berries</t>
  </si>
  <si>
    <t>Page 28</t>
  </si>
  <si>
    <t>XLOOKUP Finding the Last Match</t>
  </si>
  <si>
    <t>Page 34</t>
  </si>
  <si>
    <t>SUMIF Introduction</t>
  </si>
  <si>
    <t>Page 36</t>
  </si>
  <si>
    <t>SUMIFS Function with One Range Criteria</t>
  </si>
  <si>
    <t>Start</t>
  </si>
  <si>
    <t>End</t>
  </si>
  <si>
    <t>SUMIFS with Two Range Criteria</t>
  </si>
  <si>
    <t>Page 41</t>
  </si>
  <si>
    <t>SUMPRODUCT as SUMIFS Alternative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</si>
</sst>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_(* #,##0.00_);_(* \(#,##0.00\);_(* 0.00_);_(@_)"/>
    <numFmt numFmtId="166" formatCode="0.0%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1B4067"/>
      <name val="Calibri"/>
      <family val="2"/>
      <scheme val="minor"/>
    </font>
    <font>
      <sz val="11"/>
      <color theme="1"/>
      <name val="Arial"/>
      <family val="2"/>
    </font>
    <font>
      <b/>
      <u/>
      <sz val="14"/>
      <color theme="1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rgb="FF1B4067"/>
      <name val="Arial"/>
      <family val="2"/>
    </font>
    <font>
      <sz val="11"/>
      <color rgb="FF000000"/>
      <name val="Arial"/>
      <family val="2"/>
    </font>
    <font>
      <sz val="11"/>
      <color rgb="FF1B4067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C057"/>
        <bgColor indexed="64"/>
      </patternFill>
    </fill>
    <fill>
      <patternFill patternType="solid">
        <fgColor rgb="FFC6D9EE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50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0" fillId="2" borderId="0" xfId="0" applyFill="1" applyAlignment="1">
      <alignment horizontal="center"/>
    </xf>
    <xf numFmtId="164" fontId="5" fillId="3" borderId="0" xfId="1" applyNumberFormat="1" applyFont="1" applyFill="1"/>
    <xf numFmtId="164" fontId="1" fillId="0" borderId="0" xfId="1" applyNumberFormat="1" applyFont="1" applyFill="1"/>
    <xf numFmtId="0" fontId="4" fillId="0" borderId="0" xfId="0" applyFont="1"/>
    <xf numFmtId="0" fontId="7" fillId="0" borderId="0" xfId="2" applyFont="1" applyAlignment="1">
      <alignment horizontal="centerContinuous"/>
    </xf>
    <xf numFmtId="0" fontId="8" fillId="0" borderId="0" xfId="2" applyFont="1" applyAlignment="1">
      <alignment horizontal="center"/>
    </xf>
    <xf numFmtId="0" fontId="6" fillId="0" borderId="0" xfId="2"/>
    <xf numFmtId="0" fontId="7" fillId="0" borderId="0" xfId="2" applyFont="1" applyAlignment="1">
      <alignment horizontal="center"/>
    </xf>
    <xf numFmtId="165" fontId="0" fillId="0" borderId="1" xfId="3" applyNumberFormat="1" applyFont="1" applyBorder="1"/>
    <xf numFmtId="10" fontId="6" fillId="0" borderId="0" xfId="2" applyNumberFormat="1"/>
    <xf numFmtId="3" fontId="6" fillId="0" borderId="0" xfId="2" applyNumberFormat="1"/>
    <xf numFmtId="43" fontId="9" fillId="4" borderId="0" xfId="3" applyFont="1" applyFill="1"/>
    <xf numFmtId="166" fontId="10" fillId="3" borderId="0" xfId="4" applyNumberFormat="1" applyFont="1" applyFill="1"/>
    <xf numFmtId="166" fontId="11" fillId="0" borderId="0" xfId="4" applyNumberFormat="1" applyFont="1" applyFill="1"/>
    <xf numFmtId="0" fontId="8" fillId="0" borderId="0" xfId="2" applyFont="1"/>
    <xf numFmtId="0" fontId="4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3" fontId="5" fillId="3" borderId="0" xfId="0" applyNumberFormat="1" applyFont="1" applyFill="1"/>
    <xf numFmtId="0" fontId="0" fillId="0" borderId="0" xfId="0" quotePrefix="1"/>
    <xf numFmtId="164" fontId="0" fillId="0" borderId="0" xfId="0" applyNumberFormat="1"/>
    <xf numFmtId="0" fontId="12" fillId="0" borderId="0" xfId="0" applyFont="1"/>
    <xf numFmtId="0" fontId="0" fillId="4" borderId="0" xfId="0" quotePrefix="1" applyFill="1" applyAlignment="1">
      <alignment horizontal="center"/>
    </xf>
    <xf numFmtId="0" fontId="0" fillId="0" borderId="0" xfId="0" quotePrefix="1" applyAlignment="1">
      <alignment horizontal="center"/>
    </xf>
    <xf numFmtId="164" fontId="13" fillId="0" borderId="0" xfId="1" applyNumberFormat="1" applyFont="1" applyFill="1"/>
    <xf numFmtId="164" fontId="1" fillId="0" borderId="0" xfId="1" applyNumberFormat="1" applyFont="1"/>
    <xf numFmtId="0" fontId="5" fillId="3" borderId="0" xfId="0" applyFont="1" applyFill="1"/>
    <xf numFmtId="164" fontId="1" fillId="0" borderId="0" xfId="1" applyNumberFormat="1"/>
    <xf numFmtId="164" fontId="13" fillId="0" borderId="0" xfId="1" applyNumberFormat="1" applyFont="1"/>
    <xf numFmtId="0" fontId="14" fillId="0" borderId="0" xfId="0" applyFont="1"/>
    <xf numFmtId="0" fontId="0" fillId="4" borderId="0" xfId="0" applyFill="1" applyAlignment="1">
      <alignment horizontal="center"/>
    </xf>
    <xf numFmtId="0" fontId="0" fillId="5" borderId="0" xfId="0" quotePrefix="1" applyFill="1"/>
    <xf numFmtId="164" fontId="5" fillId="3" borderId="0" xfId="0" applyNumberFormat="1" applyFont="1" applyFill="1"/>
    <xf numFmtId="0" fontId="4" fillId="5" borderId="0" xfId="0" applyFont="1" applyFill="1" applyAlignment="1">
      <alignment horizontal="center"/>
    </xf>
    <xf numFmtId="14" fontId="4" fillId="0" borderId="0" xfId="0" applyNumberFormat="1" applyFont="1" applyAlignment="1">
      <alignment horizontal="center" wrapText="1"/>
    </xf>
    <xf numFmtId="164" fontId="15" fillId="3" borderId="0" xfId="1" applyNumberFormat="1" applyFont="1" applyFill="1"/>
    <xf numFmtId="0" fontId="16" fillId="0" borderId="0" xfId="0" applyFont="1"/>
    <xf numFmtId="0" fontId="16" fillId="0" borderId="0" xfId="0" applyFont="1" applyAlignment="1">
      <alignment wrapText="1"/>
    </xf>
    <xf numFmtId="14" fontId="0" fillId="0" borderId="0" xfId="0" applyNumberFormat="1"/>
    <xf numFmtId="164" fontId="0" fillId="0" borderId="0" xfId="1" applyNumberFormat="1" applyFont="1"/>
    <xf numFmtId="14" fontId="5" fillId="3" borderId="0" xfId="0" applyNumberFormat="1" applyFont="1" applyFill="1"/>
    <xf numFmtId="164" fontId="2" fillId="0" borderId="0" xfId="1" applyNumberFormat="1" applyFont="1"/>
    <xf numFmtId="3" fontId="5" fillId="3" borderId="0" xfId="1" applyNumberFormat="1" applyFont="1" applyFill="1"/>
    <xf numFmtId="0" fontId="0" fillId="0" borderId="2" xfId="0" applyBorder="1"/>
    <xf numFmtId="164" fontId="1" fillId="0" borderId="2" xfId="1" applyNumberFormat="1" applyFont="1" applyFill="1" applyBorder="1"/>
    <xf numFmtId="0" fontId="0" fillId="0" borderId="3" xfId="0" applyBorder="1"/>
    <xf numFmtId="164" fontId="1" fillId="0" borderId="3" xfId="1" applyNumberFormat="1" applyFont="1" applyFill="1" applyBorder="1"/>
  </cellXfs>
  <cellStyles count="5">
    <cellStyle name="Comma" xfId="1" builtinId="3"/>
    <cellStyle name="Comma 2" xfId="3" xr:uid="{1AE0729A-D4A8-4FE9-A7D8-D1EB890F1104}"/>
    <cellStyle name="Normal" xfId="0" builtinId="0"/>
    <cellStyle name="Normal 2" xfId="2" xr:uid="{FB598B34-83B8-408D-9E97-0D3EAD52C342}"/>
    <cellStyle name="Percent 2" xfId="4" xr:uid="{B5639ECD-577C-4DD6-8977-9535DD504F23}"/>
  </cellStyles>
  <dxfs count="72">
    <dxf>
      <fill>
        <patternFill>
          <bgColor rgb="FF92D050"/>
        </patternFill>
      </fill>
    </dxf>
    <dxf>
      <fill>
        <patternFill>
          <bgColor rgb="FFFFC057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57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7" tint="0.59996337778862885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rgb="FFFFC057"/>
        </patternFill>
      </fill>
    </dxf>
    <dxf>
      <fill>
        <patternFill>
          <bgColor rgb="FF92D050"/>
        </patternFill>
      </fill>
    </dxf>
    <dxf>
      <fill>
        <patternFill>
          <bgColor rgb="FFFFC057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rgb="FFFFC057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7" tint="0.59996337778862885"/>
        </patternFill>
      </fill>
    </dxf>
    <dxf>
      <fill>
        <patternFill>
          <bgColor rgb="FFFFC000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C000"/>
        </patternFill>
      </fill>
    </dxf>
    <dxf>
      <fill>
        <patternFill>
          <bgColor theme="7" tint="0.59996337778862885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57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57"/>
        </patternFill>
      </fill>
    </dxf>
    <dxf>
      <font>
        <b/>
        <i val="0"/>
        <color rgb="FFFF0000"/>
      </font>
      <fill>
        <patternFill patternType="none">
          <fgColor auto="1"/>
          <bgColor auto="1"/>
        </patternFill>
      </fill>
    </dxf>
    <dxf>
      <font>
        <b/>
        <i val="0"/>
        <color rgb="FFFF0000"/>
      </font>
    </dxf>
    <dxf>
      <fill>
        <patternFill>
          <bgColor rgb="FF92D050"/>
        </patternFill>
      </fill>
    </dxf>
    <dxf>
      <font>
        <b/>
        <i val="0"/>
        <color rgb="FFFF0000"/>
      </font>
    </dxf>
    <dxf>
      <fill>
        <patternFill>
          <bgColor rgb="FFFFC057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57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ill>
        <patternFill>
          <bgColor rgb="FF92D050"/>
        </patternFill>
      </fill>
    </dxf>
    <dxf>
      <font>
        <b/>
        <i val="0"/>
        <color rgb="FFFF0000"/>
      </font>
    </dxf>
    <dxf>
      <fill>
        <patternFill>
          <bgColor rgb="FFFFC05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7376</xdr:rowOff>
    </xdr:from>
    <xdr:to>
      <xdr:col>3</xdr:col>
      <xdr:colOff>112058</xdr:colOff>
      <xdr:row>7</xdr:row>
      <xdr:rowOff>141847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75D0283-0623-48BD-8337-70A88CAD2ECB}"/>
            </a:ext>
          </a:extLst>
        </xdr:cNvPr>
        <xdr:cNvSpPr txBox="1"/>
      </xdr:nvSpPr>
      <xdr:spPr>
        <a:xfrm>
          <a:off x="0" y="731276"/>
          <a:ext cx="1617008" cy="896471"/>
        </a:xfrm>
        <a:prstGeom prst="rect">
          <a:avLst/>
        </a:prstGeom>
        <a:solidFill>
          <a:srgbClr val="FF7C8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solidFill>
                <a:srgbClr val="002060"/>
              </a:solidFill>
            </a:rPr>
            <a:t>Items</a:t>
          </a:r>
          <a:r>
            <a:rPr lang="en-US" sz="1000" b="1" baseline="0">
              <a:solidFill>
                <a:srgbClr val="002060"/>
              </a:solidFill>
            </a:rPr>
            <a:t> that don't appear in the first column of the table_array as well as blank cells cause VLOOKUP to return #N/A.</a:t>
          </a:r>
          <a:endParaRPr lang="en-US" sz="1000" b="1">
            <a:solidFill>
              <a:srgbClr val="00206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34347</xdr:colOff>
      <xdr:row>5</xdr:row>
      <xdr:rowOff>10608</xdr:rowOff>
    </xdr:from>
    <xdr:to>
      <xdr:col>3</xdr:col>
      <xdr:colOff>311151</xdr:colOff>
      <xdr:row>9</xdr:row>
      <xdr:rowOff>165100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A333B00-7AF4-4508-85AC-F76452358080}"/>
            </a:ext>
          </a:extLst>
        </xdr:cNvPr>
        <xdr:cNvSpPr txBox="1"/>
      </xdr:nvSpPr>
      <xdr:spPr>
        <a:xfrm>
          <a:off x="34347" y="963108"/>
          <a:ext cx="1781754" cy="916492"/>
        </a:xfrm>
        <a:prstGeom prst="rect">
          <a:avLst/>
        </a:prstGeom>
        <a:solidFill>
          <a:srgbClr val="FF7C8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91440" rIns="0" rtlCol="0" anchor="t"/>
        <a:lstStyle/>
        <a:p>
          <a:r>
            <a:rPr lang="en-US" sz="1000" b="1">
              <a:solidFill>
                <a:srgbClr val="002060"/>
              </a:solidFill>
              <a:latin typeface="+mn-lt"/>
            </a:rPr>
            <a:t>VLOOKUP returns #REF!</a:t>
          </a:r>
          <a:r>
            <a:rPr lang="en-US" sz="1000" b="1" baseline="0">
              <a:solidFill>
                <a:srgbClr val="002060"/>
              </a:solidFill>
              <a:latin typeface="+mn-lt"/>
            </a:rPr>
            <a:t> when the col_index_number is incorrect. This can also occur when a user deletes a column from the table_array.</a:t>
          </a:r>
          <a:endParaRPr lang="en-US" sz="1000" b="1">
            <a:solidFill>
              <a:srgbClr val="002060"/>
            </a:solidFill>
            <a:latin typeface="+mn-lt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14008</xdr:colOff>
      <xdr:row>3</xdr:row>
      <xdr:rowOff>42022</xdr:rowOff>
    </xdr:from>
    <xdr:to>
      <xdr:col>3</xdr:col>
      <xdr:colOff>161085</xdr:colOff>
      <xdr:row>7</xdr:row>
      <xdr:rowOff>154081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8713A7-B428-42AA-98C7-6230D590A476}"/>
            </a:ext>
          </a:extLst>
        </xdr:cNvPr>
        <xdr:cNvSpPr txBox="1"/>
      </xdr:nvSpPr>
      <xdr:spPr>
        <a:xfrm>
          <a:off x="14008" y="613522"/>
          <a:ext cx="1652027" cy="874059"/>
        </a:xfrm>
        <a:prstGeom prst="rect">
          <a:avLst/>
        </a:prstGeom>
        <a:solidFill>
          <a:srgbClr val="FF7C8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solidFill>
                <a:schemeClr val="tx2"/>
              </a:solidFill>
            </a:rPr>
            <a:t>IFNA returns #NAME? in Excel 2010 and earlier. In</a:t>
          </a:r>
          <a:r>
            <a:rPr lang="en-US" sz="1000" b="1" baseline="0">
              <a:solidFill>
                <a:schemeClr val="tx2"/>
              </a:solidFill>
            </a:rPr>
            <a:t> this case both formulas incorrectly refer to the 6th  column of 5 column range.</a:t>
          </a:r>
          <a:endParaRPr lang="en-US" sz="1000" b="1">
            <a:solidFill>
              <a:schemeClr val="tx2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Examples\_Client%20Training\Avant%20Resources\Advanced%20Techniques%20for%20Experienced%20Excel%20Users\Key%20Skills%20for%20Intermediate%20Excel%20Users-All%20Excel%20Version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RA-R850\Data\_Client%20Training\Avant%20Resources\Advanced%20Techniques%20for%20Experienced%20Excel%20Users\Key%20Skills%20for%20Intermediate%20Excel%20Users-All%20Excel%20Version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Client%20Training\Avant%20Resources\Advanced%20Techniques%20for%20Experienced%20Excel%20Users\Key%20Skills%20for%20Intermediate%20Excel%20Users-All%20Excel%20Version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Format Painter"/>
      <sheetName val="Filtering"/>
      <sheetName val="Amortization"/>
      <sheetName val="Filtering (2)"/>
      <sheetName val="Double-Click Font Name"/>
      <sheetName val="Split Worksheet"/>
      <sheetName val="Fill Handle"/>
      <sheetName val="New Fill Handle Features"/>
      <sheetName val="Salaries"/>
      <sheetName val="PivotTable"/>
      <sheetName val="Range Names"/>
      <sheetName val="VLOOKUP-Financials"/>
      <sheetName val="Financials (2)"/>
      <sheetName val="Financials (3)"/>
      <sheetName val="Financials (4)"/>
      <sheetName val="Financials (5)"/>
      <sheetName val="Before"/>
      <sheetName val="After"/>
      <sheetName val="Bar Chart"/>
      <sheetName val="Chart Title"/>
      <sheetName val="Automated Chart Title"/>
      <sheetName val="Filtering (3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Format Painter"/>
      <sheetName val="Filtering"/>
      <sheetName val="Amortization"/>
      <sheetName val="Filtering (2)"/>
      <sheetName val="Double-Click Font Name"/>
      <sheetName val="Split Worksheet"/>
      <sheetName val="Fill Handle"/>
      <sheetName val="New Fill Handle Features"/>
      <sheetName val="Salaries"/>
      <sheetName val="PivotTable"/>
      <sheetName val="Range Names"/>
      <sheetName val="VLOOKUP-Financials"/>
      <sheetName val="Financials (2)"/>
      <sheetName val="Financials (3)"/>
      <sheetName val="Financials (4)"/>
      <sheetName val="Financials (5)"/>
      <sheetName val="Before"/>
      <sheetName val="After"/>
      <sheetName val="Bar Chart"/>
      <sheetName val="Chart Title"/>
      <sheetName val="Automated Chart Title"/>
      <sheetName val="Filtering (3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Format Painter"/>
      <sheetName val="Filtering"/>
      <sheetName val="Amortization"/>
      <sheetName val="Filtering (2)"/>
      <sheetName val="Double-Click Font Name"/>
      <sheetName val="Split Worksheet"/>
      <sheetName val="Fill Handle"/>
      <sheetName val="New Fill Handle Features"/>
      <sheetName val="Salaries"/>
      <sheetName val="PivotTable"/>
      <sheetName val="Range Names"/>
      <sheetName val="VLOOKUP-Financials"/>
      <sheetName val="Financials (2)"/>
      <sheetName val="Financials (3)"/>
      <sheetName val="Financials (4)"/>
      <sheetName val="Financials (5)"/>
      <sheetName val="Before"/>
      <sheetName val="After"/>
      <sheetName val="Bar Chart"/>
      <sheetName val="Chart Title"/>
      <sheetName val="Automated Chart Title"/>
      <sheetName val="Filtering (3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8.xml"/><Relationship Id="rId1" Type="http://schemas.openxmlformats.org/officeDocument/2006/relationships/vmlDrawing" Target="../drawings/vmlDrawing18.v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896FB-8776-4E63-ADB2-E8310F63C3D9}">
  <dimension ref="A1"/>
  <sheetViews>
    <sheetView tabSelected="1" workbookViewId="0"/>
  </sheetViews>
  <sheetFormatPr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DD6DF-BDE6-4634-A811-7B480C3EF0F0}">
  <dimension ref="A1:Q17"/>
  <sheetViews>
    <sheetView zoomScaleNormal="100" workbookViewId="0">
      <selection activeCell="D6" sqref="D6"/>
    </sheetView>
  </sheetViews>
  <sheetFormatPr defaultRowHeight="15"/>
  <cols>
    <col min="1" max="1" width="8.42578125" customWidth="1"/>
    <col min="2" max="2" width="9.7109375" customWidth="1"/>
    <col min="3" max="3" width="3.140625" customWidth="1"/>
    <col min="4" max="4" width="9.5703125" bestFit="1" customWidth="1"/>
    <col min="5" max="5" width="17.7109375" bestFit="1" customWidth="1"/>
    <col min="6" max="17" width="9.7109375" customWidth="1"/>
  </cols>
  <sheetData>
    <row r="1" spans="1:17">
      <c r="A1" s="3"/>
      <c r="B1" s="2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3" t="s">
        <v>1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  <c r="P1" s="3" t="s">
        <v>13</v>
      </c>
      <c r="Q1" s="3" t="s">
        <v>14</v>
      </c>
    </row>
    <row r="2" spans="1:17">
      <c r="A2" s="25">
        <v>40100</v>
      </c>
      <c r="B2" s="29" t="e">
        <f>VLOOKUP(A2,D1:H5,5,0)</f>
        <v>#N/A</v>
      </c>
      <c r="D2" s="26" t="s">
        <v>43</v>
      </c>
      <c r="E2" t="s">
        <v>15</v>
      </c>
      <c r="F2" s="30">
        <v>99738</v>
      </c>
      <c r="G2" s="30">
        <v>113689</v>
      </c>
      <c r="H2" s="31">
        <v>92741</v>
      </c>
      <c r="I2" s="30">
        <v>109467</v>
      </c>
      <c r="J2" s="30">
        <v>90962</v>
      </c>
      <c r="K2" s="30">
        <v>102946</v>
      </c>
      <c r="L2" s="30">
        <v>111211</v>
      </c>
      <c r="M2" s="30">
        <v>99216</v>
      </c>
      <c r="N2" s="30">
        <v>101090</v>
      </c>
      <c r="O2" s="30">
        <v>109768</v>
      </c>
      <c r="P2" s="30">
        <v>96659</v>
      </c>
      <c r="Q2" s="30">
        <v>93772</v>
      </c>
    </row>
    <row r="3" spans="1:17">
      <c r="B3" s="30"/>
      <c r="D3" s="26" t="s">
        <v>44</v>
      </c>
      <c r="E3" t="s">
        <v>16</v>
      </c>
      <c r="F3" s="30">
        <v>32913.54</v>
      </c>
      <c r="G3" s="30">
        <v>37517.370000000003</v>
      </c>
      <c r="H3" s="30">
        <v>30604.530000000002</v>
      </c>
      <c r="I3" s="30">
        <v>36124.11</v>
      </c>
      <c r="J3" s="30">
        <v>30017.460000000003</v>
      </c>
      <c r="K3" s="30">
        <v>33972.18</v>
      </c>
      <c r="L3" s="30">
        <v>36699.630000000005</v>
      </c>
      <c r="M3" s="30">
        <v>32741.280000000002</v>
      </c>
      <c r="N3" s="30">
        <v>33359.700000000004</v>
      </c>
      <c r="O3" s="30">
        <v>36223.440000000002</v>
      </c>
      <c r="P3" s="30">
        <v>31897.47</v>
      </c>
      <c r="Q3" s="30">
        <v>30944.760000000002</v>
      </c>
    </row>
    <row r="4" spans="1:17">
      <c r="A4" s="29" t="b">
        <f>A2=D2</f>
        <v>0</v>
      </c>
      <c r="D4" s="26" t="s">
        <v>45</v>
      </c>
      <c r="E4" t="s">
        <v>17</v>
      </c>
      <c r="F4" s="30">
        <f t="shared" ref="F4:Q4" si="0">F2*0.2</f>
        <v>19947.600000000002</v>
      </c>
      <c r="G4" s="30">
        <f t="shared" si="0"/>
        <v>22737.800000000003</v>
      </c>
      <c r="H4" s="30">
        <f t="shared" si="0"/>
        <v>18548.2</v>
      </c>
      <c r="I4" s="30">
        <f t="shared" si="0"/>
        <v>21893.4</v>
      </c>
      <c r="J4" s="30">
        <f t="shared" si="0"/>
        <v>18192.400000000001</v>
      </c>
      <c r="K4" s="30">
        <f t="shared" si="0"/>
        <v>20589.2</v>
      </c>
      <c r="L4" s="30">
        <f t="shared" si="0"/>
        <v>22242.2</v>
      </c>
      <c r="M4" s="30">
        <f t="shared" si="0"/>
        <v>19843.2</v>
      </c>
      <c r="N4" s="30">
        <f t="shared" si="0"/>
        <v>20218</v>
      </c>
      <c r="O4" s="30">
        <f t="shared" si="0"/>
        <v>21953.600000000002</v>
      </c>
      <c r="P4" s="30">
        <f t="shared" si="0"/>
        <v>19331.8</v>
      </c>
      <c r="Q4" s="30">
        <f t="shared" si="0"/>
        <v>18754.400000000001</v>
      </c>
    </row>
    <row r="5" spans="1:17">
      <c r="A5" s="29">
        <f>LEN(A2)</f>
        <v>5</v>
      </c>
      <c r="D5" s="26" t="s">
        <v>46</v>
      </c>
      <c r="E5" t="s">
        <v>18</v>
      </c>
      <c r="F5" s="30">
        <v>2992.14</v>
      </c>
      <c r="G5" s="30">
        <v>5684.45</v>
      </c>
      <c r="H5" s="30">
        <v>3709.64</v>
      </c>
      <c r="I5" s="30">
        <v>3284.01</v>
      </c>
      <c r="J5" s="30">
        <v>5457.72</v>
      </c>
      <c r="K5" s="30">
        <v>3088.38</v>
      </c>
      <c r="L5" s="30">
        <v>4448.4399999999996</v>
      </c>
      <c r="M5" s="30">
        <v>3968.64</v>
      </c>
      <c r="N5" s="30">
        <v>4043.6</v>
      </c>
      <c r="O5" s="30">
        <v>3293.04</v>
      </c>
      <c r="P5" s="30">
        <v>6766.13</v>
      </c>
      <c r="Q5" s="30">
        <v>2813.16</v>
      </c>
    </row>
    <row r="6" spans="1:17">
      <c r="A6" s="29">
        <f>LEN(D2)</f>
        <v>5</v>
      </c>
    </row>
    <row r="7" spans="1:17">
      <c r="A7" s="29" t="b">
        <f>ISNUMBER(A2)</f>
        <v>1</v>
      </c>
    </row>
    <row r="8" spans="1:17">
      <c r="A8" s="29" t="b">
        <f>ISNUMBER(D2)</f>
        <v>0</v>
      </c>
    </row>
    <row r="9" spans="1:17">
      <c r="A9" s="32"/>
    </row>
    <row r="10" spans="1:17">
      <c r="A10" s="32"/>
    </row>
    <row r="15" spans="1:17">
      <c r="A15" s="7" t="s">
        <v>19</v>
      </c>
    </row>
    <row r="16" spans="1:17">
      <c r="A16" t="s">
        <v>47</v>
      </c>
      <c r="B16" t="s">
        <v>48</v>
      </c>
    </row>
    <row r="17" spans="1:2">
      <c r="A17" t="s">
        <v>49</v>
      </c>
      <c r="B17" t="s">
        <v>50</v>
      </c>
    </row>
  </sheetData>
  <conditionalFormatting sqref="D2:D5">
    <cfRule type="expression" dxfId="43" priority="2" stopIfTrue="1">
      <formula>OR($A$2=D2,TEXT($A$2,0)=D2)</formula>
    </cfRule>
  </conditionalFormatting>
  <conditionalFormatting sqref="F2:Q5">
    <cfRule type="cellIs" dxfId="42" priority="1" stopIfTrue="1" operator="equal">
      <formula>$B$2</formula>
    </cfRule>
  </conditionalFormatting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99FF1-CE9D-4AEA-AD3B-970A4AC83982}">
  <dimension ref="A1:P16"/>
  <sheetViews>
    <sheetView zoomScaleNormal="100" workbookViewId="0">
      <selection activeCell="N31" sqref="N31"/>
    </sheetView>
  </sheetViews>
  <sheetFormatPr defaultColWidth="13.5703125" defaultRowHeight="15"/>
  <cols>
    <col min="1" max="1" width="9.7109375" bestFit="1" customWidth="1"/>
    <col min="2" max="2" width="10.7109375" bestFit="1" customWidth="1"/>
    <col min="3" max="3" width="5.140625" customWidth="1"/>
    <col min="4" max="4" width="22.140625" bestFit="1" customWidth="1"/>
    <col min="5" max="16" width="9.7109375" customWidth="1"/>
    <col min="17" max="239" width="9.140625" customWidth="1"/>
    <col min="240" max="240" width="13.5703125" bestFit="1" customWidth="1"/>
  </cols>
  <sheetData>
    <row r="1" spans="1:16">
      <c r="A1" s="1"/>
      <c r="B1" s="2" t="s">
        <v>1</v>
      </c>
      <c r="D1" s="2" t="s">
        <v>51</v>
      </c>
      <c r="E1" s="3" t="s">
        <v>4</v>
      </c>
      <c r="F1" s="3" t="s">
        <v>5</v>
      </c>
      <c r="G1" s="3" t="s">
        <v>1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</row>
    <row r="2" spans="1:16">
      <c r="A2" s="33">
        <v>40100</v>
      </c>
      <c r="B2" s="29" t="e">
        <f>VLOOKUP(A2,D1:G5,4,0)</f>
        <v>#N/A</v>
      </c>
      <c r="D2" t="s">
        <v>52</v>
      </c>
      <c r="E2" s="6">
        <v>99738</v>
      </c>
      <c r="F2" s="6">
        <v>113689</v>
      </c>
      <c r="G2" s="6">
        <v>92741</v>
      </c>
      <c r="H2" s="6">
        <v>109467</v>
      </c>
      <c r="I2" s="6">
        <v>90962</v>
      </c>
      <c r="J2" s="6">
        <v>102946</v>
      </c>
      <c r="K2" s="6">
        <v>111211</v>
      </c>
      <c r="L2" s="6">
        <v>99216</v>
      </c>
      <c r="M2" s="6">
        <v>101090</v>
      </c>
      <c r="N2" s="6">
        <v>109768</v>
      </c>
      <c r="O2" s="6">
        <v>96659</v>
      </c>
      <c r="P2" s="6">
        <v>93772</v>
      </c>
    </row>
    <row r="3" spans="1:16">
      <c r="A3" s="33">
        <v>40100</v>
      </c>
      <c r="B3" s="5">
        <f>VLOOKUP(A3&amp;"*",D1:G5,4,0)</f>
        <v>92741</v>
      </c>
      <c r="D3" t="s">
        <v>53</v>
      </c>
      <c r="E3" s="6">
        <v>32913.54</v>
      </c>
      <c r="F3" s="6">
        <v>37517.370000000003</v>
      </c>
      <c r="G3" s="6">
        <v>30604.530000000002</v>
      </c>
      <c r="H3" s="6">
        <v>36124.11</v>
      </c>
      <c r="I3" s="6">
        <v>30017.460000000003</v>
      </c>
      <c r="J3" s="6">
        <v>33972.18</v>
      </c>
      <c r="K3" s="6">
        <v>36699.630000000005</v>
      </c>
      <c r="L3" s="6">
        <v>32741.280000000002</v>
      </c>
      <c r="M3" s="6">
        <v>33359.700000000004</v>
      </c>
      <c r="N3" s="6">
        <v>36223.440000000002</v>
      </c>
      <c r="O3" s="6">
        <v>31897.47</v>
      </c>
      <c r="P3" s="6">
        <v>30944.760000000002</v>
      </c>
    </row>
    <row r="4" spans="1:16">
      <c r="A4" s="34" t="s">
        <v>16</v>
      </c>
      <c r="B4" s="35">
        <f>VLOOKUP("*"&amp;A4,D1:G5,4,0)</f>
        <v>30604.530000000002</v>
      </c>
      <c r="D4" t="s">
        <v>54</v>
      </c>
      <c r="E4" s="6">
        <f t="shared" ref="E4:P4" si="0">E2*0.2</f>
        <v>19947.600000000002</v>
      </c>
      <c r="F4" s="6">
        <f t="shared" si="0"/>
        <v>22737.800000000003</v>
      </c>
      <c r="G4" s="6">
        <f t="shared" si="0"/>
        <v>18548.2</v>
      </c>
      <c r="H4" s="6">
        <f t="shared" si="0"/>
        <v>21893.4</v>
      </c>
      <c r="I4" s="6">
        <f t="shared" si="0"/>
        <v>18192.400000000001</v>
      </c>
      <c r="J4" s="6">
        <f t="shared" si="0"/>
        <v>20589.2</v>
      </c>
      <c r="K4" s="6">
        <f t="shared" si="0"/>
        <v>22242.2</v>
      </c>
      <c r="L4" s="6">
        <f t="shared" si="0"/>
        <v>19843.2</v>
      </c>
      <c r="M4" s="6">
        <f t="shared" si="0"/>
        <v>20218</v>
      </c>
      <c r="N4" s="6">
        <f t="shared" si="0"/>
        <v>21953.600000000002</v>
      </c>
      <c r="O4" s="6">
        <f t="shared" si="0"/>
        <v>19331.8</v>
      </c>
      <c r="P4" s="6">
        <f t="shared" si="0"/>
        <v>18754.400000000001</v>
      </c>
    </row>
    <row r="5" spans="1:16">
      <c r="D5" t="s">
        <v>55</v>
      </c>
      <c r="E5" s="6">
        <v>2992.14</v>
      </c>
      <c r="F5" s="6">
        <v>5684.45</v>
      </c>
      <c r="G5" s="6">
        <v>3709.64</v>
      </c>
      <c r="H5" s="6">
        <v>3284.01</v>
      </c>
      <c r="I5" s="6">
        <v>5457.72</v>
      </c>
      <c r="J5" s="6">
        <v>3088.38</v>
      </c>
      <c r="K5" s="6">
        <v>4448.4399999999996</v>
      </c>
      <c r="L5" s="6">
        <v>3968.64</v>
      </c>
      <c r="M5" s="6">
        <v>4043.6</v>
      </c>
      <c r="N5" s="6">
        <v>3293.04</v>
      </c>
      <c r="O5" s="6">
        <v>6766.13</v>
      </c>
      <c r="P5" s="6">
        <v>2813.16</v>
      </c>
    </row>
    <row r="10" spans="1:16">
      <c r="B10" s="24"/>
    </row>
    <row r="15" spans="1:16">
      <c r="A15" s="7" t="s">
        <v>19</v>
      </c>
    </row>
    <row r="16" spans="1:16">
      <c r="A16" t="s">
        <v>56</v>
      </c>
      <c r="B16" t="s">
        <v>57</v>
      </c>
    </row>
  </sheetData>
  <conditionalFormatting sqref="D2:P5">
    <cfRule type="cellIs" dxfId="41" priority="4" stopIfTrue="1" operator="equal">
      <formula>$B$3</formula>
    </cfRule>
  </conditionalFormatting>
  <conditionalFormatting sqref="D2:D5">
    <cfRule type="expression" dxfId="40" priority="2">
      <formula>AND($A$4&lt;&gt;"",D2=$A$4)</formula>
    </cfRule>
    <cfRule type="expression" dxfId="39" priority="3" stopIfTrue="1">
      <formula>VALUE(LEFT(D2,5))=$A$2</formula>
    </cfRule>
  </conditionalFormatting>
  <conditionalFormatting sqref="G2:G5">
    <cfRule type="cellIs" dxfId="38" priority="1" operator="equal">
      <formula>$B$4</formula>
    </cfRule>
  </conditionalFormatting>
  <pageMargins left="0.7" right="0.7" top="0.75" bottom="0.75" header="0.3" footer="0.3"/>
  <pageSetup orientation="portrait" verticalDpi="0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AD167-A43E-4CA4-9E6C-6256C6F7BC05}">
  <dimension ref="A1:Q16"/>
  <sheetViews>
    <sheetView zoomScaleNormal="100" workbookViewId="0">
      <selection activeCell="N31" sqref="N31"/>
    </sheetView>
  </sheetViews>
  <sheetFormatPr defaultRowHeight="15"/>
  <cols>
    <col min="1" max="2" width="9.7109375" customWidth="1"/>
    <col min="3" max="3" width="3.140625" customWidth="1"/>
    <col min="4" max="4" width="9.5703125" bestFit="1" customWidth="1"/>
    <col min="5" max="5" width="17.7109375" bestFit="1" customWidth="1"/>
    <col min="6" max="17" width="9.7109375" customWidth="1"/>
  </cols>
  <sheetData>
    <row r="1" spans="1:17">
      <c r="A1" s="1" t="s">
        <v>58</v>
      </c>
      <c r="B1" s="36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3" t="s">
        <v>1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  <c r="P1" s="3" t="s">
        <v>13</v>
      </c>
      <c r="Q1" s="3" t="s">
        <v>14</v>
      </c>
    </row>
    <row r="2" spans="1:17">
      <c r="B2" s="5">
        <f>MATCH(B1,D1:Q1,0)</f>
        <v>5</v>
      </c>
      <c r="D2">
        <v>40100</v>
      </c>
      <c r="E2" t="s">
        <v>15</v>
      </c>
      <c r="F2" s="6">
        <v>99738</v>
      </c>
      <c r="G2" s="6">
        <v>113689</v>
      </c>
      <c r="H2" s="6">
        <v>92741</v>
      </c>
      <c r="I2" s="6">
        <v>109467</v>
      </c>
      <c r="J2" s="6">
        <v>90962</v>
      </c>
      <c r="K2" s="6">
        <v>102946</v>
      </c>
      <c r="L2" s="6">
        <v>111211</v>
      </c>
      <c r="M2" s="6">
        <v>99216</v>
      </c>
      <c r="N2" s="6">
        <v>101090</v>
      </c>
      <c r="O2" s="6">
        <v>109768</v>
      </c>
      <c r="P2" s="6">
        <v>96659</v>
      </c>
      <c r="Q2" s="6">
        <v>93772</v>
      </c>
    </row>
    <row r="3" spans="1:17">
      <c r="B3" s="28"/>
      <c r="D3">
        <v>40200</v>
      </c>
      <c r="E3" t="s">
        <v>16</v>
      </c>
      <c r="F3" s="6">
        <v>32913.54</v>
      </c>
      <c r="G3" s="6">
        <v>37517.370000000003</v>
      </c>
      <c r="H3" s="6">
        <v>30604.530000000002</v>
      </c>
      <c r="I3" s="6">
        <v>36124.11</v>
      </c>
      <c r="J3" s="6">
        <v>30017.460000000003</v>
      </c>
      <c r="K3" s="6">
        <v>33972.18</v>
      </c>
      <c r="L3" s="6">
        <v>36699.630000000005</v>
      </c>
      <c r="M3" s="6">
        <v>32741.280000000002</v>
      </c>
      <c r="N3" s="6">
        <v>33359.700000000004</v>
      </c>
      <c r="O3" s="6">
        <v>36223.440000000002</v>
      </c>
      <c r="P3" s="6">
        <v>31897.47</v>
      </c>
      <c r="Q3" s="6">
        <v>30944.760000000002</v>
      </c>
    </row>
    <row r="4" spans="1:17">
      <c r="A4" s="22"/>
      <c r="B4" s="23"/>
      <c r="D4">
        <v>40300</v>
      </c>
      <c r="E4" t="s">
        <v>17</v>
      </c>
      <c r="F4" s="6">
        <f t="shared" ref="F4:Q4" si="0">F2*0.2</f>
        <v>19947.600000000002</v>
      </c>
      <c r="G4" s="6">
        <f t="shared" si="0"/>
        <v>22737.800000000003</v>
      </c>
      <c r="H4" s="6">
        <f t="shared" si="0"/>
        <v>18548.2</v>
      </c>
      <c r="I4" s="6">
        <f t="shared" si="0"/>
        <v>21893.4</v>
      </c>
      <c r="J4" s="6">
        <f t="shared" si="0"/>
        <v>18192.400000000001</v>
      </c>
      <c r="K4" s="6">
        <f t="shared" si="0"/>
        <v>20589.2</v>
      </c>
      <c r="L4" s="6">
        <f t="shared" si="0"/>
        <v>22242.2</v>
      </c>
      <c r="M4" s="6">
        <f t="shared" si="0"/>
        <v>19843.2</v>
      </c>
      <c r="N4" s="6">
        <f t="shared" si="0"/>
        <v>20218</v>
      </c>
      <c r="O4" s="6">
        <f t="shared" si="0"/>
        <v>21953.600000000002</v>
      </c>
      <c r="P4" s="6">
        <f t="shared" si="0"/>
        <v>19331.8</v>
      </c>
      <c r="Q4" s="6">
        <f t="shared" si="0"/>
        <v>18754.400000000001</v>
      </c>
    </row>
    <row r="5" spans="1:17">
      <c r="D5">
        <v>40400</v>
      </c>
      <c r="E5" t="s">
        <v>18</v>
      </c>
      <c r="F5" s="6">
        <v>2992.14</v>
      </c>
      <c r="G5" s="6">
        <v>5684.45</v>
      </c>
      <c r="H5" s="6">
        <v>3709.64</v>
      </c>
      <c r="I5" s="6">
        <v>3284.01</v>
      </c>
      <c r="J5" s="6">
        <v>5457.72</v>
      </c>
      <c r="K5" s="6">
        <v>3088.38</v>
      </c>
      <c r="L5" s="6">
        <v>4448.4399999999996</v>
      </c>
      <c r="M5" s="6">
        <v>3968.64</v>
      </c>
      <c r="N5" s="6">
        <v>4043.6</v>
      </c>
      <c r="O5" s="6">
        <v>3293.04</v>
      </c>
      <c r="P5" s="6">
        <v>6766.13</v>
      </c>
      <c r="Q5" s="6">
        <v>2813.16</v>
      </c>
    </row>
    <row r="10" spans="1:17">
      <c r="B10" s="24"/>
    </row>
    <row r="15" spans="1:17">
      <c r="A15" s="7" t="s">
        <v>19</v>
      </c>
    </row>
    <row r="16" spans="1:17">
      <c r="A16" t="s">
        <v>59</v>
      </c>
      <c r="B16" t="s">
        <v>60</v>
      </c>
    </row>
  </sheetData>
  <conditionalFormatting sqref="D1:Q1">
    <cfRule type="cellIs" dxfId="37" priority="1" stopIfTrue="1" operator="equal">
      <formula>$B$1</formula>
    </cfRule>
  </conditionalFormatting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F6ED4-8B9E-436E-A9C7-3AF0BB40DEBF}">
  <dimension ref="A1:Q11"/>
  <sheetViews>
    <sheetView zoomScaleNormal="100" workbookViewId="0">
      <selection activeCell="N31" sqref="N31"/>
    </sheetView>
  </sheetViews>
  <sheetFormatPr defaultRowHeight="15"/>
  <cols>
    <col min="1" max="1" width="9.28515625" customWidth="1"/>
    <col min="2" max="2" width="9.5703125" customWidth="1"/>
    <col min="3" max="3" width="3.140625" customWidth="1"/>
    <col min="4" max="4" width="10.85546875" customWidth="1"/>
    <col min="5" max="5" width="15.140625" bestFit="1" customWidth="1"/>
    <col min="6" max="6" width="9.7109375" customWidth="1"/>
    <col min="7" max="7" width="10" customWidth="1"/>
    <col min="8" max="13" width="9.7109375" customWidth="1"/>
    <col min="14" max="14" width="11.7109375" customWidth="1"/>
    <col min="15" max="15" width="9.7109375" customWidth="1"/>
    <col min="16" max="16" width="11.28515625" customWidth="1"/>
    <col min="17" max="17" width="11.140625" customWidth="1"/>
  </cols>
  <sheetData>
    <row r="1" spans="1:17">
      <c r="A1" s="3" t="s">
        <v>0</v>
      </c>
      <c r="B1" s="36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3" t="s">
        <v>1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  <c r="P1" s="3" t="s">
        <v>13</v>
      </c>
      <c r="Q1" s="3" t="s">
        <v>14</v>
      </c>
    </row>
    <row r="2" spans="1:17">
      <c r="A2" s="33">
        <v>40100</v>
      </c>
      <c r="B2" s="29">
        <f>VLOOKUP(A2,D1:H5,5,0)</f>
        <v>92741</v>
      </c>
      <c r="D2">
        <v>40100</v>
      </c>
      <c r="E2" t="s">
        <v>15</v>
      </c>
      <c r="F2" s="28">
        <v>99738</v>
      </c>
      <c r="G2" s="28">
        <v>113689</v>
      </c>
      <c r="H2" s="27">
        <v>92741</v>
      </c>
      <c r="I2" s="28">
        <v>109467</v>
      </c>
      <c r="J2" s="28">
        <v>90962</v>
      </c>
      <c r="K2" s="28">
        <v>102946</v>
      </c>
      <c r="L2" s="28">
        <v>111211</v>
      </c>
      <c r="M2" s="28">
        <v>99216</v>
      </c>
      <c r="N2" s="28">
        <v>101090</v>
      </c>
      <c r="O2" s="28">
        <v>109768</v>
      </c>
      <c r="P2" s="28">
        <v>96659</v>
      </c>
      <c r="Q2" s="28">
        <v>93772</v>
      </c>
    </row>
    <row r="3" spans="1:17">
      <c r="B3" s="5">
        <f>MATCH(B$1,$D$1:$Q$1,0)</f>
        <v>5</v>
      </c>
      <c r="D3">
        <v>40200</v>
      </c>
      <c r="E3" t="s">
        <v>16</v>
      </c>
      <c r="F3" s="28">
        <v>32913.54</v>
      </c>
      <c r="G3" s="28">
        <v>37517.370000000003</v>
      </c>
      <c r="H3" s="28">
        <v>30604.530000000002</v>
      </c>
      <c r="I3" s="28">
        <v>36124.11</v>
      </c>
      <c r="J3" s="28">
        <v>30017.460000000003</v>
      </c>
      <c r="K3" s="28">
        <v>33972.18</v>
      </c>
      <c r="L3" s="28">
        <v>36699.630000000005</v>
      </c>
      <c r="M3" s="28">
        <v>32741.280000000002</v>
      </c>
      <c r="N3" s="28">
        <v>33359.700000000004</v>
      </c>
      <c r="O3" s="28">
        <v>36223.440000000002</v>
      </c>
      <c r="P3" s="28">
        <v>31897.47</v>
      </c>
      <c r="Q3" s="28">
        <v>30944.760000000002</v>
      </c>
    </row>
    <row r="4" spans="1:17">
      <c r="A4" s="33">
        <v>40100</v>
      </c>
      <c r="B4" s="5">
        <f>VLOOKUP(A4,$D1:$Q5,MATCH(B1,$D$1:$Q$1,0),0)</f>
        <v>92741</v>
      </c>
      <c r="D4">
        <v>40300</v>
      </c>
      <c r="E4" t="s">
        <v>17</v>
      </c>
      <c r="F4" s="28">
        <f t="shared" ref="F4:Q4" si="0">F2*0.2</f>
        <v>19947.600000000002</v>
      </c>
      <c r="G4" s="28">
        <f t="shared" si="0"/>
        <v>22737.800000000003</v>
      </c>
      <c r="H4" s="28">
        <f t="shared" si="0"/>
        <v>18548.2</v>
      </c>
      <c r="I4" s="28">
        <f t="shared" si="0"/>
        <v>21893.4</v>
      </c>
      <c r="J4" s="28">
        <f t="shared" si="0"/>
        <v>18192.400000000001</v>
      </c>
      <c r="K4" s="28">
        <f t="shared" si="0"/>
        <v>20589.2</v>
      </c>
      <c r="L4" s="28">
        <f t="shared" si="0"/>
        <v>22242.2</v>
      </c>
      <c r="M4" s="28">
        <f t="shared" si="0"/>
        <v>19843.2</v>
      </c>
      <c r="N4" s="28">
        <f t="shared" si="0"/>
        <v>20218</v>
      </c>
      <c r="O4" s="28">
        <f t="shared" si="0"/>
        <v>21953.600000000002</v>
      </c>
      <c r="P4" s="28">
        <f t="shared" si="0"/>
        <v>19331.8</v>
      </c>
      <c r="Q4" s="28">
        <f t="shared" si="0"/>
        <v>18754.400000000001</v>
      </c>
    </row>
    <row r="5" spans="1:17">
      <c r="D5">
        <v>40400</v>
      </c>
      <c r="E5" t="s">
        <v>18</v>
      </c>
      <c r="F5" s="28">
        <v>2992.14</v>
      </c>
      <c r="G5" s="28">
        <v>5684.45</v>
      </c>
      <c r="H5" s="28">
        <v>3709.64</v>
      </c>
      <c r="I5" s="28">
        <v>3284.01</v>
      </c>
      <c r="J5" s="28">
        <v>5457.72</v>
      </c>
      <c r="K5" s="28">
        <v>3088.38</v>
      </c>
      <c r="L5" s="28">
        <v>4448.4399999999996</v>
      </c>
      <c r="M5" s="28">
        <v>3968.64</v>
      </c>
      <c r="N5" s="28">
        <v>4043.6</v>
      </c>
      <c r="O5" s="28">
        <v>3293.04</v>
      </c>
      <c r="P5" s="28">
        <v>6766.13</v>
      </c>
      <c r="Q5" s="28">
        <v>2813.16</v>
      </c>
    </row>
    <row r="10" spans="1:17">
      <c r="A10" s="7" t="s">
        <v>19</v>
      </c>
    </row>
    <row r="11" spans="1:17">
      <c r="A11" t="s">
        <v>61</v>
      </c>
      <c r="B11" t="s">
        <v>62</v>
      </c>
    </row>
  </sheetData>
  <conditionalFormatting sqref="D2:D5">
    <cfRule type="cellIs" dxfId="36" priority="3" stopIfTrue="1" operator="equal">
      <formula>$A$2</formula>
    </cfRule>
  </conditionalFormatting>
  <conditionalFormatting sqref="D1:Q1">
    <cfRule type="cellIs" dxfId="35" priority="2" stopIfTrue="1" operator="equal">
      <formula>$B$1</formula>
    </cfRule>
  </conditionalFormatting>
  <conditionalFormatting sqref="F2:Q5">
    <cfRule type="cellIs" dxfId="34" priority="4" stopIfTrue="1" operator="equal">
      <formula>$B$4</formula>
    </cfRule>
    <cfRule type="cellIs" dxfId="33" priority="5" stopIfTrue="1" operator="equal">
      <formula>$B$3</formula>
    </cfRule>
  </conditionalFormatting>
  <conditionalFormatting sqref="E2:E5">
    <cfRule type="cellIs" dxfId="32" priority="1" stopIfTrue="1" operator="equal">
      <formula>$B$2</formula>
    </cfRule>
  </conditionalFormatting>
  <pageMargins left="0.7" right="0.7" top="0.75" bottom="0.75" header="0.3" footer="0.3"/>
  <pageSetup orientation="portrait" verticalDpi="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DC444-878F-4DB8-ACBB-ED7144D7BE08}">
  <dimension ref="A1:Q22"/>
  <sheetViews>
    <sheetView zoomScaleNormal="100" workbookViewId="0">
      <selection activeCell="B2" sqref="B2"/>
    </sheetView>
  </sheetViews>
  <sheetFormatPr defaultRowHeight="15"/>
  <cols>
    <col min="1" max="1" width="9.28515625" customWidth="1"/>
    <col min="2" max="2" width="8.7109375" customWidth="1"/>
    <col min="3" max="3" width="3.140625" customWidth="1"/>
    <col min="4" max="4" width="11.5703125" customWidth="1"/>
    <col min="5" max="5" width="17.7109375" bestFit="1" customWidth="1"/>
    <col min="6" max="6" width="9.7109375" customWidth="1"/>
    <col min="7" max="7" width="10.85546875" customWidth="1"/>
    <col min="8" max="13" width="9.7109375" customWidth="1"/>
    <col min="14" max="14" width="12.85546875" customWidth="1"/>
    <col min="15" max="15" width="10.140625" customWidth="1"/>
    <col min="16" max="16" width="12.42578125" customWidth="1"/>
    <col min="17" max="17" width="12.140625" customWidth="1"/>
  </cols>
  <sheetData>
    <row r="1" spans="1:17">
      <c r="A1" s="3" t="s">
        <v>0</v>
      </c>
      <c r="B1" s="2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3" t="s">
        <v>1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  <c r="P1" s="3" t="s">
        <v>13</v>
      </c>
      <c r="Q1" s="3" t="s">
        <v>14</v>
      </c>
    </row>
    <row r="2" spans="1:17">
      <c r="A2" s="33">
        <v>40100</v>
      </c>
      <c r="D2">
        <v>40100</v>
      </c>
      <c r="E2" t="s">
        <v>15</v>
      </c>
      <c r="F2" s="28">
        <v>99738</v>
      </c>
      <c r="G2" s="28">
        <v>113689</v>
      </c>
      <c r="H2" s="27">
        <v>92741</v>
      </c>
      <c r="I2" s="28">
        <v>109467</v>
      </c>
      <c r="J2" s="28">
        <v>90962</v>
      </c>
      <c r="K2" s="28">
        <v>102946</v>
      </c>
      <c r="L2" s="28">
        <v>111211</v>
      </c>
      <c r="M2" s="28">
        <v>99216</v>
      </c>
      <c r="N2" s="28">
        <v>101090</v>
      </c>
      <c r="O2" s="28">
        <v>109768</v>
      </c>
      <c r="P2" s="28">
        <v>96659</v>
      </c>
      <c r="Q2" s="28">
        <v>93772</v>
      </c>
    </row>
    <row r="3" spans="1:17">
      <c r="A3" s="33">
        <v>40100</v>
      </c>
      <c r="D3">
        <v>40200</v>
      </c>
      <c r="E3" t="s">
        <v>16</v>
      </c>
      <c r="F3" s="28">
        <v>32913.54</v>
      </c>
      <c r="G3" s="28">
        <v>37517.370000000003</v>
      </c>
      <c r="H3" s="28">
        <v>30604.530000000002</v>
      </c>
      <c r="I3" s="28">
        <v>36124.11</v>
      </c>
      <c r="J3" s="28">
        <v>30017.460000000003</v>
      </c>
      <c r="K3" s="28">
        <v>33972.18</v>
      </c>
      <c r="L3" s="28">
        <v>36699.630000000005</v>
      </c>
      <c r="M3" s="28">
        <v>32741.280000000002</v>
      </c>
      <c r="N3" s="28">
        <v>33359.700000000004</v>
      </c>
      <c r="O3" s="28">
        <v>36223.440000000002</v>
      </c>
      <c r="P3" s="28">
        <v>31897.47</v>
      </c>
      <c r="Q3" s="28">
        <v>30944.760000000002</v>
      </c>
    </row>
    <row r="4" spans="1:17">
      <c r="D4">
        <v>40300</v>
      </c>
      <c r="E4" t="s">
        <v>17</v>
      </c>
      <c r="F4" s="28">
        <f t="shared" ref="F4:Q4" si="0">F2*0.2</f>
        <v>19947.600000000002</v>
      </c>
      <c r="G4" s="28">
        <f t="shared" si="0"/>
        <v>22737.800000000003</v>
      </c>
      <c r="H4" s="28">
        <f t="shared" si="0"/>
        <v>18548.2</v>
      </c>
      <c r="I4" s="28">
        <f t="shared" si="0"/>
        <v>21893.4</v>
      </c>
      <c r="J4" s="28">
        <f t="shared" si="0"/>
        <v>18192.400000000001</v>
      </c>
      <c r="K4" s="28">
        <f t="shared" si="0"/>
        <v>20589.2</v>
      </c>
      <c r="L4" s="28">
        <f t="shared" si="0"/>
        <v>22242.2</v>
      </c>
      <c r="M4" s="28">
        <f t="shared" si="0"/>
        <v>19843.2</v>
      </c>
      <c r="N4" s="28">
        <f t="shared" si="0"/>
        <v>20218</v>
      </c>
      <c r="O4" s="28">
        <f t="shared" si="0"/>
        <v>21953.600000000002</v>
      </c>
      <c r="P4" s="28">
        <f t="shared" si="0"/>
        <v>19331.8</v>
      </c>
      <c r="Q4" s="28">
        <f t="shared" si="0"/>
        <v>18754.400000000001</v>
      </c>
    </row>
    <row r="5" spans="1:17">
      <c r="D5">
        <v>40400</v>
      </c>
      <c r="E5" t="s">
        <v>18</v>
      </c>
      <c r="F5" s="28">
        <v>2992.14</v>
      </c>
      <c r="G5" s="28">
        <v>5684.45</v>
      </c>
      <c r="H5" s="28">
        <v>3709.64</v>
      </c>
      <c r="I5" s="28">
        <v>3284.01</v>
      </c>
      <c r="J5" s="28">
        <v>5457.72</v>
      </c>
      <c r="K5" s="28">
        <v>3088.38</v>
      </c>
      <c r="L5" s="28">
        <v>4448.4399999999996</v>
      </c>
      <c r="M5" s="28">
        <v>3968.64</v>
      </c>
      <c r="N5" s="28">
        <v>4043.6</v>
      </c>
      <c r="O5" s="28">
        <v>3293.04</v>
      </c>
      <c r="P5" s="28">
        <v>6766.13</v>
      </c>
      <c r="Q5" s="28">
        <v>2813.16</v>
      </c>
    </row>
    <row r="16" spans="1:17">
      <c r="D16">
        <v>40500</v>
      </c>
      <c r="E16" t="s">
        <v>63</v>
      </c>
      <c r="F16">
        <v>417</v>
      </c>
      <c r="G16">
        <v>277</v>
      </c>
      <c r="H16">
        <v>371</v>
      </c>
      <c r="I16">
        <v>180</v>
      </c>
      <c r="J16">
        <v>443</v>
      </c>
      <c r="K16">
        <v>452</v>
      </c>
      <c r="L16">
        <v>377</v>
      </c>
      <c r="M16">
        <v>463</v>
      </c>
      <c r="N16">
        <v>430</v>
      </c>
      <c r="O16">
        <v>142</v>
      </c>
      <c r="P16">
        <v>312</v>
      </c>
      <c r="Q16">
        <v>494</v>
      </c>
    </row>
    <row r="21" spans="1:2">
      <c r="A21" s="7" t="s">
        <v>19</v>
      </c>
    </row>
    <row r="22" spans="1:2">
      <c r="A22" t="s">
        <v>64</v>
      </c>
      <c r="B22" t="s">
        <v>65</v>
      </c>
    </row>
  </sheetData>
  <conditionalFormatting sqref="D2:D5 D16">
    <cfRule type="cellIs" dxfId="31" priority="2" stopIfTrue="1" operator="equal">
      <formula>$A$2</formula>
    </cfRule>
  </conditionalFormatting>
  <conditionalFormatting sqref="F2:Q5">
    <cfRule type="cellIs" dxfId="30" priority="1" stopIfTrue="1" operator="equal">
      <formula>$B$2</formula>
    </cfRule>
  </conditionalFormatting>
  <pageMargins left="0.7" right="0.7" top="0.75" bottom="0.75" header="0.3" footer="0.3"/>
  <pageSetup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DEEAD-B9D4-49C7-B389-6FF41ED5052C}">
  <dimension ref="A1:Q11"/>
  <sheetViews>
    <sheetView zoomScaleNormal="100" workbookViewId="0"/>
  </sheetViews>
  <sheetFormatPr defaultRowHeight="15"/>
  <cols>
    <col min="1" max="1" width="8.140625" customWidth="1"/>
    <col min="2" max="2" width="9.7109375" customWidth="1"/>
    <col min="3" max="3" width="3.140625" customWidth="1"/>
    <col min="4" max="4" width="9.5703125" bestFit="1" customWidth="1"/>
    <col min="5" max="5" width="15.140625" bestFit="1" customWidth="1"/>
    <col min="6" max="17" width="9.7109375" customWidth="1"/>
  </cols>
  <sheetData>
    <row r="1" spans="1:17">
      <c r="A1" s="37"/>
      <c r="B1" s="2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3" t="s">
        <v>1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  <c r="P1" s="3" t="s">
        <v>13</v>
      </c>
      <c r="Q1" s="3" t="s">
        <v>14</v>
      </c>
    </row>
    <row r="2" spans="1:17">
      <c r="A2" s="33">
        <v>40100</v>
      </c>
      <c r="B2" s="5">
        <f>VLOOKUP(A2,D1:H5,5,0)</f>
        <v>92741</v>
      </c>
      <c r="D2">
        <v>40100</v>
      </c>
      <c r="E2" t="s">
        <v>15</v>
      </c>
      <c r="F2" s="28">
        <v>99738</v>
      </c>
      <c r="G2" s="28">
        <v>113689</v>
      </c>
      <c r="H2" s="27">
        <v>92741</v>
      </c>
      <c r="I2" s="28">
        <v>109467</v>
      </c>
      <c r="J2" s="28">
        <v>90962</v>
      </c>
      <c r="K2" s="28">
        <v>102946</v>
      </c>
      <c r="L2" s="28">
        <v>111211</v>
      </c>
      <c r="M2" s="28">
        <v>99216</v>
      </c>
      <c r="N2" s="28">
        <v>101090</v>
      </c>
      <c r="O2" s="28">
        <v>109768</v>
      </c>
      <c r="P2" s="28">
        <v>96659</v>
      </c>
      <c r="Q2" s="28">
        <v>93772</v>
      </c>
    </row>
    <row r="3" spans="1:17">
      <c r="A3" s="33">
        <v>40100</v>
      </c>
      <c r="B3" s="5">
        <f>MATCH(A3,$D$1:$D$5,0)</f>
        <v>2</v>
      </c>
      <c r="D3">
        <v>40200</v>
      </c>
      <c r="E3" t="s">
        <v>16</v>
      </c>
      <c r="F3" s="28">
        <v>32913.54</v>
      </c>
      <c r="G3" s="28">
        <v>37517.370000000003</v>
      </c>
      <c r="H3" s="6">
        <v>30604.530000000002</v>
      </c>
      <c r="I3" s="28">
        <v>36124.11</v>
      </c>
      <c r="J3" s="28">
        <v>30017.460000000003</v>
      </c>
      <c r="K3" s="28">
        <v>33972.18</v>
      </c>
      <c r="L3" s="28">
        <v>36699.630000000005</v>
      </c>
      <c r="M3" s="28">
        <v>32741.280000000002</v>
      </c>
      <c r="N3" s="28">
        <v>33359.700000000004</v>
      </c>
      <c r="O3" s="28">
        <v>36223.440000000002</v>
      </c>
      <c r="P3" s="28">
        <v>31897.47</v>
      </c>
      <c r="Q3" s="28">
        <v>30944.760000000002</v>
      </c>
    </row>
    <row r="4" spans="1:17">
      <c r="A4" s="33">
        <v>40100</v>
      </c>
      <c r="B4" s="5">
        <f>INDEX($H$1:$H$5,MATCH(A4,$D$1:$D$5,0))</f>
        <v>92741</v>
      </c>
      <c r="D4">
        <v>40300</v>
      </c>
      <c r="E4" t="s">
        <v>17</v>
      </c>
      <c r="F4" s="28">
        <f t="shared" ref="F4:Q4" si="0">F2*0.2</f>
        <v>19947.600000000002</v>
      </c>
      <c r="G4" s="28">
        <f t="shared" si="0"/>
        <v>22737.800000000003</v>
      </c>
      <c r="H4" s="6">
        <f t="shared" si="0"/>
        <v>18548.2</v>
      </c>
      <c r="I4" s="28">
        <f t="shared" si="0"/>
        <v>21893.4</v>
      </c>
      <c r="J4" s="28">
        <f t="shared" si="0"/>
        <v>18192.400000000001</v>
      </c>
      <c r="K4" s="28">
        <f t="shared" si="0"/>
        <v>20589.2</v>
      </c>
      <c r="L4" s="28">
        <f t="shared" si="0"/>
        <v>22242.2</v>
      </c>
      <c r="M4" s="28">
        <f t="shared" si="0"/>
        <v>19843.2</v>
      </c>
      <c r="N4" s="28">
        <f t="shared" si="0"/>
        <v>20218</v>
      </c>
      <c r="O4" s="28">
        <f t="shared" si="0"/>
        <v>21953.600000000002</v>
      </c>
      <c r="P4" s="28">
        <f t="shared" si="0"/>
        <v>19331.8</v>
      </c>
      <c r="Q4" s="28">
        <f t="shared" si="0"/>
        <v>18754.400000000001</v>
      </c>
    </row>
    <row r="5" spans="1:17">
      <c r="D5">
        <v>40400</v>
      </c>
      <c r="E5" t="s">
        <v>18</v>
      </c>
      <c r="F5" s="28">
        <v>2992.14</v>
      </c>
      <c r="G5" s="28">
        <v>5684.45</v>
      </c>
      <c r="H5" s="6">
        <v>3709.64</v>
      </c>
      <c r="I5" s="28">
        <v>3284.01</v>
      </c>
      <c r="J5" s="28">
        <v>5457.72</v>
      </c>
      <c r="K5" s="28">
        <v>3088.38</v>
      </c>
      <c r="L5" s="28">
        <v>4448.4399999999996</v>
      </c>
      <c r="M5" s="28">
        <v>3968.64</v>
      </c>
      <c r="N5" s="28">
        <v>4043.6</v>
      </c>
      <c r="O5" s="28">
        <v>3293.04</v>
      </c>
      <c r="P5" s="28">
        <v>6766.13</v>
      </c>
      <c r="Q5" s="28">
        <v>2813.16</v>
      </c>
    </row>
    <row r="10" spans="1:17">
      <c r="A10" s="7" t="s">
        <v>19</v>
      </c>
    </row>
    <row r="11" spans="1:17">
      <c r="A11" t="s">
        <v>66</v>
      </c>
      <c r="B11" t="s">
        <v>67</v>
      </c>
    </row>
  </sheetData>
  <conditionalFormatting sqref="D2:D5">
    <cfRule type="cellIs" dxfId="29" priority="1" stopIfTrue="1" operator="equal">
      <formula>$A$3</formula>
    </cfRule>
  </conditionalFormatting>
  <conditionalFormatting sqref="H2:H5">
    <cfRule type="cellIs" dxfId="28" priority="2" stopIfTrue="1" operator="equal">
      <formula>$B$3</formula>
    </cfRule>
  </conditionalFormatting>
  <pageMargins left="0.7" right="0.7" top="0.75" bottom="0.75" header="0.3" footer="0.3"/>
  <pageSetup orientation="portrait" horizontalDpi="0" verticalDpi="0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5D7D6-79A6-4112-BCCA-69EB99829C36}">
  <dimension ref="A1:Q12"/>
  <sheetViews>
    <sheetView zoomScaleNormal="100" workbookViewId="0"/>
  </sheetViews>
  <sheetFormatPr defaultColWidth="13.5703125" defaultRowHeight="15"/>
  <cols>
    <col min="1" max="1" width="9.7109375" bestFit="1" customWidth="1"/>
    <col min="2" max="2" width="10.5703125" customWidth="1"/>
    <col min="3" max="3" width="2.5703125" customWidth="1"/>
    <col min="4" max="4" width="9.5703125" bestFit="1" customWidth="1"/>
    <col min="5" max="5" width="15.140625" bestFit="1" customWidth="1"/>
    <col min="6" max="6" width="8" bestFit="1" customWidth="1"/>
    <col min="7" max="7" width="9.140625" bestFit="1" customWidth="1"/>
    <col min="8" max="8" width="8" bestFit="1" customWidth="1"/>
    <col min="9" max="9" width="9.140625" bestFit="1" customWidth="1"/>
    <col min="10" max="17" width="9.7109375" customWidth="1"/>
    <col min="18" max="241" width="9.140625" customWidth="1"/>
    <col min="242" max="242" width="13.5703125" bestFit="1" customWidth="1"/>
  </cols>
  <sheetData>
    <row r="1" spans="1:17">
      <c r="A1" s="1"/>
      <c r="B1" s="2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3" t="s">
        <v>1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  <c r="P1" s="3" t="s">
        <v>13</v>
      </c>
      <c r="Q1" s="3" t="s">
        <v>14</v>
      </c>
    </row>
    <row r="2" spans="1:17">
      <c r="A2" s="4">
        <v>40100</v>
      </c>
      <c r="B2" s="38">
        <f>VLOOKUP(A2,D1:H5,5,0)</f>
        <v>92741</v>
      </c>
      <c r="D2">
        <v>40100</v>
      </c>
      <c r="E2" t="s">
        <v>15</v>
      </c>
      <c r="F2" s="6">
        <v>99738</v>
      </c>
      <c r="G2" s="6">
        <v>113689</v>
      </c>
      <c r="H2" s="6">
        <v>92741</v>
      </c>
      <c r="I2" s="6">
        <v>109467</v>
      </c>
      <c r="J2" s="6">
        <v>90962</v>
      </c>
      <c r="K2" s="6">
        <v>102946</v>
      </c>
      <c r="L2" s="6">
        <v>111211</v>
      </c>
      <c r="M2" s="6">
        <v>99216</v>
      </c>
      <c r="N2" s="6">
        <v>101090</v>
      </c>
      <c r="O2" s="6">
        <v>109768</v>
      </c>
      <c r="P2" s="6">
        <v>96659</v>
      </c>
      <c r="Q2" s="6">
        <v>93772</v>
      </c>
    </row>
    <row r="3" spans="1:17">
      <c r="A3" s="4">
        <v>40100</v>
      </c>
      <c r="B3" s="5" cm="1">
        <f t="array" ref="B3">_xlfn.XLOOKUP(A3,D1:D5,H1:H5)</f>
        <v>92741</v>
      </c>
      <c r="D3">
        <v>40200</v>
      </c>
      <c r="E3" t="s">
        <v>16</v>
      </c>
      <c r="F3" s="6">
        <v>32913.54</v>
      </c>
      <c r="G3" s="6">
        <v>37517.370000000003</v>
      </c>
      <c r="H3" s="6">
        <v>30604.530000000002</v>
      </c>
      <c r="I3" s="6">
        <v>36124.11</v>
      </c>
      <c r="J3" s="6">
        <v>30017.460000000003</v>
      </c>
      <c r="K3" s="6">
        <v>33972.18</v>
      </c>
      <c r="L3" s="6">
        <v>36699.630000000005</v>
      </c>
      <c r="M3" s="6">
        <v>32741.280000000002</v>
      </c>
      <c r="N3" s="6">
        <v>33359.700000000004</v>
      </c>
      <c r="O3" s="6">
        <v>36223.440000000002</v>
      </c>
      <c r="P3" s="6">
        <v>31897.47</v>
      </c>
      <c r="Q3" s="6">
        <v>30944.760000000002</v>
      </c>
    </row>
    <row r="4" spans="1:17">
      <c r="D4">
        <v>40300</v>
      </c>
      <c r="E4" t="s">
        <v>17</v>
      </c>
      <c r="F4" s="6">
        <f t="shared" ref="F4:Q4" si="0">F2*0.2</f>
        <v>19947.600000000002</v>
      </c>
      <c r="G4" s="6">
        <f t="shared" si="0"/>
        <v>22737.800000000003</v>
      </c>
      <c r="H4" s="6">
        <f t="shared" si="0"/>
        <v>18548.2</v>
      </c>
      <c r="I4" s="6">
        <f t="shared" si="0"/>
        <v>21893.4</v>
      </c>
      <c r="J4" s="6">
        <f t="shared" si="0"/>
        <v>18192.400000000001</v>
      </c>
      <c r="K4" s="6">
        <f t="shared" si="0"/>
        <v>20589.2</v>
      </c>
      <c r="L4" s="6">
        <f t="shared" si="0"/>
        <v>22242.2</v>
      </c>
      <c r="M4" s="6">
        <f t="shared" si="0"/>
        <v>19843.2</v>
      </c>
      <c r="N4" s="6">
        <f t="shared" si="0"/>
        <v>20218</v>
      </c>
      <c r="O4" s="6">
        <f t="shared" si="0"/>
        <v>21953.600000000002</v>
      </c>
      <c r="P4" s="6">
        <f t="shared" si="0"/>
        <v>19331.8</v>
      </c>
      <c r="Q4" s="6">
        <f t="shared" si="0"/>
        <v>18754.400000000001</v>
      </c>
    </row>
    <row r="5" spans="1:17">
      <c r="D5">
        <v>40400</v>
      </c>
      <c r="E5" t="s">
        <v>18</v>
      </c>
      <c r="F5" s="6">
        <v>2992.14</v>
      </c>
      <c r="G5" s="6">
        <v>5684.45</v>
      </c>
      <c r="H5" s="6">
        <v>3709.64</v>
      </c>
      <c r="I5" s="6">
        <v>3284.01</v>
      </c>
      <c r="J5" s="6">
        <v>5457.72</v>
      </c>
      <c r="K5" s="6">
        <v>3088.38</v>
      </c>
      <c r="L5" s="6">
        <v>4448.4399999999996</v>
      </c>
      <c r="M5" s="6">
        <v>3968.64</v>
      </c>
      <c r="N5" s="6">
        <v>4043.6</v>
      </c>
      <c r="O5" s="6">
        <v>3293.04</v>
      </c>
      <c r="P5" s="6">
        <v>6766.13</v>
      </c>
      <c r="Q5" s="6">
        <v>2813.16</v>
      </c>
    </row>
    <row r="10" spans="1:17">
      <c r="A10" s="7" t="s">
        <v>19</v>
      </c>
    </row>
    <row r="11" spans="1:17">
      <c r="A11" t="s">
        <v>68</v>
      </c>
      <c r="B11" t="s">
        <v>69</v>
      </c>
    </row>
    <row r="12" spans="1:17">
      <c r="A12" t="s">
        <v>70</v>
      </c>
      <c r="B12" t="s">
        <v>69</v>
      </c>
    </row>
  </sheetData>
  <conditionalFormatting sqref="D2:Q5">
    <cfRule type="cellIs" dxfId="27" priority="1" stopIfTrue="1" operator="equal">
      <formula>$B$2</formula>
    </cfRule>
  </conditionalFormatting>
  <conditionalFormatting sqref="D2:D5">
    <cfRule type="cellIs" dxfId="26" priority="2" stopIfTrue="1" operator="equal">
      <formula>$A$2</formula>
    </cfRule>
    <cfRule type="expression" dxfId="25" priority="3">
      <formula>AND(D2=#REF!,$B$2&lt;&gt;0,#REF!&lt;&gt;$B$2)</formula>
    </cfRule>
  </conditionalFormatting>
  <conditionalFormatting sqref="F2:Q5 D2:D5">
    <cfRule type="expression" dxfId="24" priority="4">
      <formula>AND(D2=#REF!,$B$2&lt;&gt;0,#REF!&lt;&gt;$B$2)</formula>
    </cfRule>
  </conditionalFormatting>
  <pageMargins left="0.7" right="0.7" top="0.75" bottom="0.75" header="0.3" footer="0.3"/>
  <pageSetup orientation="portrait" verticalDpi="0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E2079-8971-4218-9266-D6B4B35C4DEC}">
  <dimension ref="A1:H11"/>
  <sheetViews>
    <sheetView zoomScaleNormal="100" workbookViewId="0">
      <selection activeCell="E10" sqref="E10"/>
    </sheetView>
  </sheetViews>
  <sheetFormatPr defaultRowHeight="15"/>
  <cols>
    <col min="2" max="2" width="10.7109375" bestFit="1" customWidth="1"/>
    <col min="3" max="3" width="3.5703125" customWidth="1"/>
    <col min="4" max="4" width="9.5703125" bestFit="1" customWidth="1"/>
    <col min="5" max="5" width="17.7109375" bestFit="1" customWidth="1"/>
    <col min="6" max="6" width="9.7109375" customWidth="1"/>
  </cols>
  <sheetData>
    <row r="1" spans="1:8">
      <c r="A1" s="1"/>
      <c r="B1" s="2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3" t="s">
        <v>1</v>
      </c>
    </row>
    <row r="2" spans="1:8">
      <c r="A2" s="4">
        <v>40500</v>
      </c>
      <c r="B2" s="5" cm="1">
        <f t="array" ref="B2">IFERROR(VLOOKUP(A2,$D$1:$H$5,5,FALSE),0)</f>
        <v>0</v>
      </c>
      <c r="D2">
        <v>40100</v>
      </c>
      <c r="E2" t="s">
        <v>15</v>
      </c>
      <c r="F2" s="6">
        <v>99738</v>
      </c>
      <c r="G2" s="6">
        <v>113689</v>
      </c>
      <c r="H2" s="27">
        <v>92741</v>
      </c>
    </row>
    <row r="3" spans="1:8">
      <c r="A3" s="4">
        <v>40500</v>
      </c>
      <c r="B3" s="5" cm="1">
        <f t="array" ref="B3">_xlfn.IFNA(VLOOKUP(A3,$D$1:$H$5,5,FALSE),0)</f>
        <v>0</v>
      </c>
      <c r="D3">
        <v>40200</v>
      </c>
      <c r="E3" t="s">
        <v>16</v>
      </c>
      <c r="F3" s="6">
        <v>32913.54</v>
      </c>
      <c r="G3" s="6">
        <v>37517.370000000003</v>
      </c>
      <c r="H3" s="6">
        <v>30604.530000000002</v>
      </c>
    </row>
    <row r="4" spans="1:8">
      <c r="A4" s="4">
        <v>40500</v>
      </c>
      <c r="B4" s="5">
        <f>_xlfn.XLOOKUP(A4,D1:D5,H1:H5,0)</f>
        <v>0</v>
      </c>
      <c r="D4">
        <v>40300</v>
      </c>
      <c r="E4" t="s">
        <v>17</v>
      </c>
      <c r="F4" s="6">
        <f>F2*0.2</f>
        <v>19947.600000000002</v>
      </c>
      <c r="G4" s="6">
        <f>G2*0.2</f>
        <v>22737.800000000003</v>
      </c>
      <c r="H4" s="6">
        <f>H2*0.2</f>
        <v>18548.2</v>
      </c>
    </row>
    <row r="5" spans="1:8">
      <c r="D5">
        <v>40400</v>
      </c>
      <c r="E5" t="s">
        <v>18</v>
      </c>
      <c r="F5" s="6">
        <v>2992.14</v>
      </c>
      <c r="G5" s="6">
        <v>5684.45</v>
      </c>
      <c r="H5" s="6">
        <v>3709.64</v>
      </c>
    </row>
    <row r="10" spans="1:8">
      <c r="A10" s="7" t="s">
        <v>19</v>
      </c>
    </row>
    <row r="11" spans="1:8">
      <c r="A11" t="s">
        <v>71</v>
      </c>
      <c r="B11" t="s">
        <v>72</v>
      </c>
    </row>
  </sheetData>
  <conditionalFormatting sqref="D1:D5">
    <cfRule type="cellIs" dxfId="23" priority="2" stopIfTrue="1" operator="equal">
      <formula>$A$2</formula>
    </cfRule>
  </conditionalFormatting>
  <conditionalFormatting sqref="F1:H5">
    <cfRule type="cellIs" dxfId="22" priority="1" stopIfTrue="1" operator="equal">
      <formula>$B$2</formula>
    </cfRule>
  </conditionalFormatting>
  <conditionalFormatting sqref="D2:H5">
    <cfRule type="cellIs" dxfId="21" priority="3" stopIfTrue="1" operator="equal">
      <formula>#REF!</formula>
    </cfRule>
  </conditionalFormatting>
  <conditionalFormatting sqref="F2:F5">
    <cfRule type="cellIs" dxfId="20" priority="4" stopIfTrue="1" operator="equal">
      <formula>#REF!</formula>
    </cfRule>
  </conditionalFormatting>
  <conditionalFormatting sqref="D2:D5">
    <cfRule type="cellIs" dxfId="19" priority="5" stopIfTrue="1" operator="equal">
      <formula>#REF!</formula>
    </cfRule>
  </conditionalFormatting>
  <pageMargins left="0.7" right="0.7" top="0.75" bottom="0.75" header="0.3" footer="0.3"/>
  <pageSetup orientation="portrait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550B6-3899-4F27-A254-072C3AD7CCA6}">
  <dimension ref="A1:N15"/>
  <sheetViews>
    <sheetView zoomScaleNormal="100" workbookViewId="0">
      <selection activeCell="C4" sqref="C4"/>
    </sheetView>
  </sheetViews>
  <sheetFormatPr defaultColWidth="13.5703125" defaultRowHeight="15"/>
  <cols>
    <col min="1" max="1" width="9.5703125" bestFit="1" customWidth="1"/>
    <col min="2" max="2" width="15.140625" bestFit="1" customWidth="1"/>
    <col min="3" max="3" width="8" bestFit="1" customWidth="1"/>
    <col min="4" max="4" width="9.140625" bestFit="1" customWidth="1"/>
    <col min="5" max="5" width="8" bestFit="1" customWidth="1"/>
    <col min="6" max="6" width="9.140625" bestFit="1" customWidth="1"/>
    <col min="7" max="14" width="9.7109375" customWidth="1"/>
    <col min="15" max="238" width="9.140625" customWidth="1"/>
    <col min="239" max="239" width="13.5703125" bestFit="1" customWidth="1"/>
  </cols>
  <sheetData>
    <row r="1" spans="1:14">
      <c r="A1" s="2" t="s">
        <v>2</v>
      </c>
      <c r="B1" s="2" t="s">
        <v>3</v>
      </c>
      <c r="C1" s="3" t="s">
        <v>4</v>
      </c>
      <c r="D1" s="3" t="s">
        <v>5</v>
      </c>
      <c r="E1" s="3" t="s">
        <v>1</v>
      </c>
      <c r="F1" s="3" t="s">
        <v>6</v>
      </c>
      <c r="G1" s="3" t="s">
        <v>7</v>
      </c>
      <c r="H1" s="3" t="s">
        <v>8</v>
      </c>
      <c r="I1" s="3" t="s">
        <v>9</v>
      </c>
      <c r="J1" s="3" t="s">
        <v>10</v>
      </c>
      <c r="K1" s="3" t="s">
        <v>11</v>
      </c>
      <c r="L1" s="3" t="s">
        <v>12</v>
      </c>
      <c r="M1" s="3" t="s">
        <v>13</v>
      </c>
      <c r="N1" s="3" t="s">
        <v>14</v>
      </c>
    </row>
    <row r="2" spans="1:14">
      <c r="A2">
        <v>40100</v>
      </c>
      <c r="B2" t="s">
        <v>15</v>
      </c>
      <c r="C2" s="6">
        <v>99738</v>
      </c>
      <c r="D2" s="6">
        <v>113689</v>
      </c>
      <c r="E2" s="6">
        <v>92741</v>
      </c>
      <c r="F2" s="6">
        <v>109467</v>
      </c>
      <c r="G2" s="6">
        <v>90962</v>
      </c>
      <c r="H2" s="6">
        <v>102946</v>
      </c>
      <c r="I2" s="6">
        <v>111211</v>
      </c>
      <c r="J2" s="6">
        <v>99216</v>
      </c>
      <c r="K2" s="6">
        <v>101090</v>
      </c>
      <c r="L2" s="6">
        <v>109768</v>
      </c>
      <c r="M2" s="6">
        <v>96659</v>
      </c>
      <c r="N2" s="6">
        <v>93772</v>
      </c>
    </row>
    <row r="3" spans="1:14">
      <c r="A3">
        <v>40200</v>
      </c>
      <c r="B3" t="s">
        <v>16</v>
      </c>
      <c r="C3" s="6">
        <v>32913.54</v>
      </c>
      <c r="D3" s="6">
        <v>37517.370000000003</v>
      </c>
      <c r="E3" s="6">
        <v>30604.530000000002</v>
      </c>
      <c r="F3" s="6">
        <v>36124.11</v>
      </c>
      <c r="G3" s="6">
        <v>30017.460000000003</v>
      </c>
      <c r="H3" s="6">
        <v>33972.18</v>
      </c>
      <c r="I3" s="6">
        <v>36699.630000000005</v>
      </c>
      <c r="J3" s="6">
        <v>32741.280000000002</v>
      </c>
      <c r="K3" s="6">
        <v>33359.700000000004</v>
      </c>
      <c r="L3" s="6">
        <v>36223.440000000002</v>
      </c>
      <c r="M3" s="6">
        <v>31897.47</v>
      </c>
      <c r="N3" s="6">
        <v>30944.760000000002</v>
      </c>
    </row>
    <row r="4" spans="1:14">
      <c r="A4">
        <v>40300</v>
      </c>
      <c r="B4" t="s">
        <v>17</v>
      </c>
      <c r="C4" s="6">
        <f t="shared" ref="C4:N4" si="0">C2*0.2</f>
        <v>19947.600000000002</v>
      </c>
      <c r="D4" s="6">
        <f t="shared" si="0"/>
        <v>22737.800000000003</v>
      </c>
      <c r="E4" s="6">
        <f t="shared" si="0"/>
        <v>18548.2</v>
      </c>
      <c r="F4" s="6">
        <f t="shared" si="0"/>
        <v>21893.4</v>
      </c>
      <c r="G4" s="6">
        <f t="shared" si="0"/>
        <v>18192.400000000001</v>
      </c>
      <c r="H4" s="6">
        <f t="shared" si="0"/>
        <v>20589.2</v>
      </c>
      <c r="I4" s="6">
        <f t="shared" si="0"/>
        <v>22242.2</v>
      </c>
      <c r="J4" s="6">
        <f t="shared" si="0"/>
        <v>19843.2</v>
      </c>
      <c r="K4" s="6">
        <f t="shared" si="0"/>
        <v>20218</v>
      </c>
      <c r="L4" s="6">
        <f t="shared" si="0"/>
        <v>21953.600000000002</v>
      </c>
      <c r="M4" s="6">
        <f t="shared" si="0"/>
        <v>19331.8</v>
      </c>
      <c r="N4" s="6">
        <f t="shared" si="0"/>
        <v>18754.400000000001</v>
      </c>
    </row>
    <row r="5" spans="1:14">
      <c r="A5">
        <v>40400</v>
      </c>
      <c r="B5" t="s">
        <v>18</v>
      </c>
      <c r="C5" s="6">
        <v>2992.14</v>
      </c>
      <c r="D5" s="6">
        <v>5684.45</v>
      </c>
      <c r="E5" s="6">
        <v>3709.64</v>
      </c>
      <c r="F5" s="6">
        <v>3284.01</v>
      </c>
      <c r="G5" s="6">
        <v>5457.72</v>
      </c>
      <c r="H5" s="6">
        <v>3088.38</v>
      </c>
      <c r="I5" s="6">
        <v>4448.4399999999996</v>
      </c>
      <c r="J5" s="6">
        <v>3968.64</v>
      </c>
      <c r="K5" s="6">
        <v>4043.6</v>
      </c>
      <c r="L5" s="6">
        <v>3293.04</v>
      </c>
      <c r="M5" s="6">
        <v>6766.13</v>
      </c>
      <c r="N5" s="6">
        <v>2813.16</v>
      </c>
    </row>
    <row r="6" spans="1:14" ht="5.25" customHeight="1"/>
    <row r="7" spans="1:14">
      <c r="B7" t="s">
        <v>4</v>
      </c>
      <c r="C7" t="s">
        <v>5</v>
      </c>
      <c r="D7" t="s">
        <v>1</v>
      </c>
    </row>
    <row r="8" spans="1:14">
      <c r="A8">
        <v>40100</v>
      </c>
      <c r="B8" s="29">
        <f>VLOOKUP($A8,$A$1:$E$5,3,FALSE)</f>
        <v>99738</v>
      </c>
      <c r="C8" s="29">
        <f>VLOOKUP($A8,$A$1:$E$5,4,FALSE)</f>
        <v>113689</v>
      </c>
      <c r="D8" s="29">
        <f>VLOOKUP($A8,$A$1:$E$5,5,FALSE)</f>
        <v>92741</v>
      </c>
    </row>
    <row r="9" spans="1:14">
      <c r="A9">
        <v>40100</v>
      </c>
      <c r="B9" s="29" cm="1">
        <f t="array" ref="B9:D9">_xlfn.XLOOKUP(A9,A1:A5,C1:E5)</f>
        <v>99738</v>
      </c>
      <c r="C9">
        <v>113689</v>
      </c>
      <c r="D9">
        <v>92741</v>
      </c>
    </row>
    <row r="14" spans="1:14">
      <c r="A14" s="7" t="s">
        <v>19</v>
      </c>
    </row>
    <row r="15" spans="1:14">
      <c r="A15" t="s">
        <v>73</v>
      </c>
      <c r="B15" t="s">
        <v>74</v>
      </c>
    </row>
  </sheetData>
  <conditionalFormatting sqref="A2:N5">
    <cfRule type="cellIs" dxfId="18" priority="1" stopIfTrue="1" operator="equal">
      <formula>#REF!</formula>
    </cfRule>
  </conditionalFormatting>
  <conditionalFormatting sqref="A2:A5">
    <cfRule type="cellIs" dxfId="17" priority="2" stopIfTrue="1" operator="equal">
      <formula>#REF!</formula>
    </cfRule>
    <cfRule type="expression" dxfId="16" priority="3">
      <formula>AND(A2=#REF!,#REF!&lt;&gt;0,#REF!&lt;&gt;#REF!)</formula>
    </cfRule>
  </conditionalFormatting>
  <conditionalFormatting sqref="C2:N5 A2:A5">
    <cfRule type="expression" dxfId="15" priority="4">
      <formula>AND(A2=#REF!,#REF!&lt;&gt;0,#REF!&lt;&gt;#REF!)</formula>
    </cfRule>
  </conditionalFormatting>
  <pageMargins left="0.7" right="0.7" top="0.75" bottom="0.75" header="0.3" footer="0.3"/>
  <pageSetup orientation="portrait" verticalDpi="0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07D55-D306-4E65-89F5-551FC0BFB311}">
  <sheetPr>
    <pageSetUpPr fitToPage="1"/>
  </sheetPr>
  <dimension ref="A1:F57"/>
  <sheetViews>
    <sheetView zoomScaleNormal="100" workbookViewId="0"/>
  </sheetViews>
  <sheetFormatPr defaultRowHeight="15"/>
  <cols>
    <col min="1" max="1" width="10" bestFit="1" customWidth="1"/>
    <col min="2" max="2" width="13.42578125" bestFit="1" customWidth="1"/>
    <col min="3" max="3" width="10.85546875" customWidth="1"/>
  </cols>
  <sheetData>
    <row r="1" spans="1:6">
      <c r="A1" t="s">
        <v>75</v>
      </c>
      <c r="B1" s="39" t="s">
        <v>76</v>
      </c>
      <c r="C1" s="40" t="s">
        <v>77</v>
      </c>
    </row>
    <row r="2" spans="1:6">
      <c r="A2" s="41">
        <v>44562</v>
      </c>
      <c r="B2" t="s">
        <v>78</v>
      </c>
      <c r="C2" s="42">
        <v>61680</v>
      </c>
      <c r="E2" t="s">
        <v>78</v>
      </c>
      <c r="F2" s="29">
        <f>_xlfn.XLOOKUP(E2,B:B,C:C)</f>
        <v>61680</v>
      </c>
    </row>
    <row r="3" spans="1:6">
      <c r="A3" s="41">
        <v>44563</v>
      </c>
      <c r="B3" t="s">
        <v>79</v>
      </c>
      <c r="C3" s="42">
        <v>85106</v>
      </c>
      <c r="E3" t="s">
        <v>78</v>
      </c>
      <c r="F3" s="29">
        <f>_xlfn.XLOOKUP(E3,B:B,C:C,,,-1)</f>
        <v>93816</v>
      </c>
    </row>
    <row r="4" spans="1:6">
      <c r="A4" s="41">
        <v>44564</v>
      </c>
      <c r="B4" t="s">
        <v>80</v>
      </c>
      <c r="C4" s="42">
        <v>66638</v>
      </c>
    </row>
    <row r="5" spans="1:6">
      <c r="A5" s="41">
        <v>44565</v>
      </c>
      <c r="B5" t="s">
        <v>81</v>
      </c>
      <c r="C5" s="42">
        <v>75548</v>
      </c>
    </row>
    <row r="6" spans="1:6">
      <c r="A6" s="41">
        <v>44566</v>
      </c>
      <c r="B6" t="s">
        <v>82</v>
      </c>
      <c r="C6" s="42">
        <v>29940</v>
      </c>
      <c r="E6" t="s">
        <v>78</v>
      </c>
      <c r="F6" s="43">
        <f>_xlfn.XLOOKUP(E6,B:B,A:A,,,-1)</f>
        <v>44567</v>
      </c>
    </row>
    <row r="7" spans="1:6">
      <c r="A7" s="41">
        <v>44567</v>
      </c>
      <c r="B7" t="s">
        <v>78</v>
      </c>
      <c r="C7" s="42">
        <v>93816</v>
      </c>
    </row>
    <row r="8" spans="1:6">
      <c r="A8" s="41">
        <v>44568</v>
      </c>
      <c r="B8" t="s">
        <v>79</v>
      </c>
      <c r="C8" s="42">
        <v>21910</v>
      </c>
    </row>
    <row r="9" spans="1:6">
      <c r="A9" s="41">
        <v>44569</v>
      </c>
      <c r="B9" t="s">
        <v>80</v>
      </c>
      <c r="C9" s="42">
        <v>99670</v>
      </c>
    </row>
    <row r="10" spans="1:6">
      <c r="A10" s="41">
        <v>44570</v>
      </c>
      <c r="B10" t="s">
        <v>81</v>
      </c>
      <c r="C10" s="42">
        <v>98420</v>
      </c>
    </row>
    <row r="11" spans="1:6">
      <c r="A11" s="41">
        <v>44571</v>
      </c>
      <c r="B11" t="s">
        <v>82</v>
      </c>
      <c r="C11" s="42">
        <v>89930</v>
      </c>
    </row>
    <row r="12" spans="1:6">
      <c r="C12" s="42"/>
    </row>
    <row r="13" spans="1:6">
      <c r="C13" s="42"/>
    </row>
    <row r="14" spans="1:6">
      <c r="C14" s="42"/>
    </row>
    <row r="15" spans="1:6">
      <c r="C15" s="42"/>
    </row>
    <row r="16" spans="1:6">
      <c r="C16" s="42"/>
    </row>
    <row r="17" spans="3:3">
      <c r="C17" s="42"/>
    </row>
    <row r="18" spans="3:3">
      <c r="C18" s="42"/>
    </row>
    <row r="19" spans="3:3">
      <c r="C19" s="42"/>
    </row>
    <row r="20" spans="3:3">
      <c r="C20" s="42"/>
    </row>
    <row r="21" spans="3:3">
      <c r="C21" s="42"/>
    </row>
    <row r="22" spans="3:3">
      <c r="C22" s="42"/>
    </row>
    <row r="23" spans="3:3">
      <c r="C23" s="42"/>
    </row>
    <row r="24" spans="3:3">
      <c r="C24" s="42"/>
    </row>
    <row r="25" spans="3:3">
      <c r="C25" s="42"/>
    </row>
    <row r="26" spans="3:3">
      <c r="C26" s="42"/>
    </row>
    <row r="27" spans="3:3">
      <c r="C27" s="42"/>
    </row>
    <row r="28" spans="3:3">
      <c r="C28" s="42"/>
    </row>
    <row r="29" spans="3:3">
      <c r="C29" s="42"/>
    </row>
    <row r="30" spans="3:3">
      <c r="C30" s="42"/>
    </row>
    <row r="31" spans="3:3">
      <c r="C31" s="42"/>
    </row>
    <row r="32" spans="3:3">
      <c r="C32" s="42"/>
    </row>
    <row r="33" spans="3:3">
      <c r="C33" s="42"/>
    </row>
    <row r="34" spans="3:3">
      <c r="C34" s="42"/>
    </row>
    <row r="35" spans="3:3">
      <c r="C35" s="42"/>
    </row>
    <row r="36" spans="3:3">
      <c r="C36" s="42"/>
    </row>
    <row r="37" spans="3:3">
      <c r="C37" s="42"/>
    </row>
    <row r="38" spans="3:3">
      <c r="C38" s="42"/>
    </row>
    <row r="39" spans="3:3">
      <c r="C39" s="42"/>
    </row>
    <row r="40" spans="3:3">
      <c r="C40" s="42"/>
    </row>
    <row r="41" spans="3:3">
      <c r="C41" s="42"/>
    </row>
    <row r="42" spans="3:3">
      <c r="C42" s="42"/>
    </row>
    <row r="43" spans="3:3">
      <c r="C43" s="42"/>
    </row>
    <row r="44" spans="3:3">
      <c r="C44" s="42"/>
    </row>
    <row r="45" spans="3:3">
      <c r="C45" s="42"/>
    </row>
    <row r="46" spans="3:3">
      <c r="C46" s="42"/>
    </row>
    <row r="47" spans="3:3">
      <c r="C47" s="42"/>
    </row>
    <row r="48" spans="3:3">
      <c r="C48" s="42"/>
    </row>
    <row r="49" spans="1:3">
      <c r="C49" s="42"/>
    </row>
    <row r="50" spans="1:3">
      <c r="C50" s="42"/>
    </row>
    <row r="51" spans="1:3">
      <c r="C51" s="42"/>
    </row>
    <row r="56" spans="1:3">
      <c r="A56" s="7" t="s">
        <v>19</v>
      </c>
    </row>
    <row r="57" spans="1:3">
      <c r="A57" t="s">
        <v>83</v>
      </c>
      <c r="B57" t="s">
        <v>84</v>
      </c>
    </row>
  </sheetData>
  <conditionalFormatting sqref="C2:C11">
    <cfRule type="cellIs" dxfId="14" priority="1" operator="equal">
      <formula>$F$3</formula>
    </cfRule>
    <cfRule type="cellIs" dxfId="13" priority="2" operator="equal">
      <formula>$F$2</formula>
    </cfRule>
  </conditionalFormatting>
  <pageMargins left="0.7" right="0.7" top="0.75" bottom="0.75" header="0.3" footer="0.3"/>
  <pageSetup scale="92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3A493-BC2C-4A6D-BEEA-6EB18D08A3B9}">
  <dimension ref="A1:Q12"/>
  <sheetViews>
    <sheetView zoomScaleNormal="100" workbookViewId="0">
      <selection activeCell="B2" sqref="B2"/>
    </sheetView>
  </sheetViews>
  <sheetFormatPr defaultColWidth="13.5703125" defaultRowHeight="15"/>
  <cols>
    <col min="1" max="1" width="9.7109375" bestFit="1" customWidth="1"/>
    <col min="2" max="2" width="10.5703125" customWidth="1"/>
    <col min="3" max="3" width="2.5703125" customWidth="1"/>
    <col min="4" max="4" width="9.5703125" bestFit="1" customWidth="1"/>
    <col min="5" max="5" width="15.140625" bestFit="1" customWidth="1"/>
    <col min="6" max="6" width="8" bestFit="1" customWidth="1"/>
    <col min="7" max="7" width="9.140625" bestFit="1" customWidth="1"/>
    <col min="8" max="8" width="8" bestFit="1" customWidth="1"/>
    <col min="9" max="9" width="9.140625" bestFit="1" customWidth="1"/>
    <col min="10" max="17" width="9.7109375" customWidth="1"/>
    <col min="18" max="241" width="9.140625" customWidth="1"/>
    <col min="242" max="242" width="13.5703125" bestFit="1" customWidth="1"/>
  </cols>
  <sheetData>
    <row r="1" spans="1:17">
      <c r="A1" s="1" t="s">
        <v>0</v>
      </c>
      <c r="B1" s="2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3" t="s">
        <v>1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  <c r="P1" s="3" t="s">
        <v>13</v>
      </c>
      <c r="Q1" s="3" t="s">
        <v>14</v>
      </c>
    </row>
    <row r="2" spans="1:17">
      <c r="A2" s="4">
        <v>40100</v>
      </c>
      <c r="B2" s="5">
        <f>H2</f>
        <v>92741</v>
      </c>
      <c r="D2">
        <v>40100</v>
      </c>
      <c r="E2" t="s">
        <v>15</v>
      </c>
      <c r="F2" s="6">
        <v>99738</v>
      </c>
      <c r="G2" s="6">
        <v>113689</v>
      </c>
      <c r="H2" s="6">
        <v>92741</v>
      </c>
      <c r="I2" s="6">
        <v>109467</v>
      </c>
      <c r="J2" s="6">
        <v>90962</v>
      </c>
      <c r="K2" s="6">
        <v>102946</v>
      </c>
      <c r="L2" s="6">
        <v>111211</v>
      </c>
      <c r="M2" s="6">
        <v>99216</v>
      </c>
      <c r="N2" s="6">
        <v>101090</v>
      </c>
      <c r="O2" s="6">
        <v>109768</v>
      </c>
      <c r="P2" s="6">
        <v>96659</v>
      </c>
      <c r="Q2" s="6">
        <v>93772</v>
      </c>
    </row>
    <row r="3" spans="1:17">
      <c r="A3" s="4">
        <v>40100</v>
      </c>
      <c r="B3" s="5">
        <f>VLOOKUP(A3,D1:H5,5,0)</f>
        <v>92741</v>
      </c>
      <c r="D3">
        <v>40200</v>
      </c>
      <c r="E3" t="s">
        <v>16</v>
      </c>
      <c r="F3" s="6">
        <v>32913.54</v>
      </c>
      <c r="G3" s="6">
        <v>37517.370000000003</v>
      </c>
      <c r="H3" s="6">
        <v>30604.530000000002</v>
      </c>
      <c r="I3" s="6">
        <v>36124.11</v>
      </c>
      <c r="J3" s="6">
        <v>30017.460000000003</v>
      </c>
      <c r="K3" s="6">
        <v>33972.18</v>
      </c>
      <c r="L3" s="6">
        <v>36699.630000000005</v>
      </c>
      <c r="M3" s="6">
        <v>32741.280000000002</v>
      </c>
      <c r="N3" s="6">
        <v>33359.700000000004</v>
      </c>
      <c r="O3" s="6">
        <v>36223.440000000002</v>
      </c>
      <c r="P3" s="6">
        <v>31897.47</v>
      </c>
      <c r="Q3" s="6">
        <v>30944.760000000002</v>
      </c>
    </row>
    <row r="4" spans="1:17">
      <c r="D4">
        <v>40300</v>
      </c>
      <c r="E4" t="s">
        <v>17</v>
      </c>
      <c r="F4" s="6">
        <f t="shared" ref="F4:Q4" si="0">F2*0.2</f>
        <v>19947.600000000002</v>
      </c>
      <c r="G4" s="6">
        <f t="shared" si="0"/>
        <v>22737.800000000003</v>
      </c>
      <c r="H4" s="6">
        <f t="shared" si="0"/>
        <v>18548.2</v>
      </c>
      <c r="I4" s="6">
        <f t="shared" si="0"/>
        <v>21893.4</v>
      </c>
      <c r="J4" s="6">
        <f t="shared" si="0"/>
        <v>18192.400000000001</v>
      </c>
      <c r="K4" s="6">
        <f t="shared" si="0"/>
        <v>20589.2</v>
      </c>
      <c r="L4" s="6">
        <f t="shared" si="0"/>
        <v>22242.2</v>
      </c>
      <c r="M4" s="6">
        <f t="shared" si="0"/>
        <v>19843.2</v>
      </c>
      <c r="N4" s="6">
        <f t="shared" si="0"/>
        <v>20218</v>
      </c>
      <c r="O4" s="6">
        <f t="shared" si="0"/>
        <v>21953.600000000002</v>
      </c>
      <c r="P4" s="6">
        <f t="shared" si="0"/>
        <v>19331.8</v>
      </c>
      <c r="Q4" s="6">
        <f t="shared" si="0"/>
        <v>18754.400000000001</v>
      </c>
    </row>
    <row r="5" spans="1:17">
      <c r="D5">
        <v>40400</v>
      </c>
      <c r="E5" t="s">
        <v>18</v>
      </c>
      <c r="F5" s="6">
        <v>2992.14</v>
      </c>
      <c r="G5" s="6">
        <v>5684.45</v>
      </c>
      <c r="H5" s="6">
        <v>3709.64</v>
      </c>
      <c r="I5" s="6">
        <v>3284.01</v>
      </c>
      <c r="J5" s="6">
        <v>5457.72</v>
      </c>
      <c r="K5" s="6">
        <v>3088.38</v>
      </c>
      <c r="L5" s="6">
        <v>4448.4399999999996</v>
      </c>
      <c r="M5" s="6">
        <v>3968.64</v>
      </c>
      <c r="N5" s="6">
        <v>4043.6</v>
      </c>
      <c r="O5" s="6">
        <v>3293.04</v>
      </c>
      <c r="P5" s="6">
        <v>6766.13</v>
      </c>
      <c r="Q5" s="6">
        <v>2813.16</v>
      </c>
    </row>
    <row r="10" spans="1:17">
      <c r="A10" s="7" t="s">
        <v>19</v>
      </c>
    </row>
    <row r="11" spans="1:17">
      <c r="A11" t="s">
        <v>20</v>
      </c>
      <c r="B11" t="s">
        <v>21</v>
      </c>
    </row>
    <row r="12" spans="1:17">
      <c r="A12" t="s">
        <v>22</v>
      </c>
      <c r="B12" t="s">
        <v>23</v>
      </c>
    </row>
  </sheetData>
  <conditionalFormatting sqref="D2:D5">
    <cfRule type="cellIs" dxfId="71" priority="4" stopIfTrue="1" operator="equal">
      <formula>$A$3</formula>
    </cfRule>
    <cfRule type="expression" dxfId="70" priority="5">
      <formula>AND(D2=$A$2,$B$3&lt;&gt;0,$B$2&lt;&gt;$B$3)</formula>
    </cfRule>
  </conditionalFormatting>
  <conditionalFormatting sqref="D2:Q5">
    <cfRule type="cellIs" dxfId="69" priority="3" stopIfTrue="1" operator="equal">
      <formula>$B$3</formula>
    </cfRule>
  </conditionalFormatting>
  <conditionalFormatting sqref="F2:Q5">
    <cfRule type="expression" dxfId="68" priority="2">
      <formula>AND(F2=$B$2,$B$3&lt;&gt;0,$B$2&lt;&gt;$B$3)</formula>
    </cfRule>
  </conditionalFormatting>
  <conditionalFormatting sqref="A2">
    <cfRule type="expression" dxfId="67" priority="1">
      <formula>AND($B$3&lt;&gt;0,$B$2&lt;&gt;$B$3)</formula>
    </cfRule>
  </conditionalFormatting>
  <pageMargins left="0.7" right="0.7" top="0.75" bottom="0.75" header="0.3" footer="0.3"/>
  <pageSetup orientation="portrait" verticalDpi="0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F88A7-7F4C-42F2-AAC1-B98FB6B76E1C}">
  <dimension ref="A1:Q11"/>
  <sheetViews>
    <sheetView zoomScaleNormal="100" workbookViewId="0">
      <selection activeCell="N31" sqref="N31"/>
    </sheetView>
  </sheetViews>
  <sheetFormatPr defaultRowHeight="15"/>
  <cols>
    <col min="1" max="2" width="9.7109375" customWidth="1"/>
    <col min="3" max="3" width="2.28515625" customWidth="1"/>
    <col min="4" max="4" width="9.5703125" customWidth="1"/>
    <col min="5" max="5" width="15.140625" bestFit="1" customWidth="1"/>
    <col min="6" max="17" width="9.7109375" customWidth="1"/>
  </cols>
  <sheetData>
    <row r="1" spans="1:17">
      <c r="A1" s="3"/>
      <c r="B1" s="2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3" t="s">
        <v>1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  <c r="P1" s="3" t="s">
        <v>13</v>
      </c>
      <c r="Q1" s="3" t="s">
        <v>14</v>
      </c>
    </row>
    <row r="2" spans="1:17">
      <c r="A2" s="33">
        <v>40200</v>
      </c>
      <c r="B2" s="38">
        <f>VLOOKUP(A2,D1:H5,5,0)</f>
        <v>30605</v>
      </c>
      <c r="D2">
        <v>40100</v>
      </c>
      <c r="E2" t="s">
        <v>15</v>
      </c>
      <c r="F2" s="28">
        <v>99738</v>
      </c>
      <c r="G2" s="28">
        <v>113689</v>
      </c>
      <c r="H2" s="28">
        <v>92741</v>
      </c>
      <c r="I2" s="28">
        <v>109467</v>
      </c>
      <c r="J2" s="28">
        <v>90962</v>
      </c>
      <c r="K2" s="28">
        <v>102946</v>
      </c>
      <c r="L2" s="28">
        <v>111211</v>
      </c>
      <c r="M2" s="28">
        <v>99216</v>
      </c>
      <c r="N2" s="28">
        <v>101090</v>
      </c>
      <c r="O2" s="28">
        <v>109768</v>
      </c>
      <c r="P2" s="28">
        <v>96659</v>
      </c>
      <c r="Q2" s="28">
        <v>93772</v>
      </c>
    </row>
    <row r="3" spans="1:17">
      <c r="A3" s="33">
        <v>40200</v>
      </c>
      <c r="B3" s="5">
        <f>SUMIF(D1:D5,A3,H1:H5)</f>
        <v>49153</v>
      </c>
      <c r="D3">
        <v>40200</v>
      </c>
      <c r="E3" t="s">
        <v>16</v>
      </c>
      <c r="F3" s="28">
        <v>32914</v>
      </c>
      <c r="G3" s="28">
        <v>37517</v>
      </c>
      <c r="H3" s="44">
        <v>30605</v>
      </c>
      <c r="I3" s="28">
        <v>36124</v>
      </c>
      <c r="J3" s="28">
        <v>30017</v>
      </c>
      <c r="K3" s="28">
        <v>33972</v>
      </c>
      <c r="L3" s="28">
        <v>36700</v>
      </c>
      <c r="M3" s="28">
        <v>32741</v>
      </c>
      <c r="N3" s="28">
        <v>33360</v>
      </c>
      <c r="O3" s="28">
        <v>36223</v>
      </c>
      <c r="P3" s="28">
        <v>31897</v>
      </c>
      <c r="Q3" s="28">
        <v>30945</v>
      </c>
    </row>
    <row r="4" spans="1:17">
      <c r="D4">
        <v>40200</v>
      </c>
      <c r="E4" t="s">
        <v>16</v>
      </c>
      <c r="F4" s="28">
        <v>19948</v>
      </c>
      <c r="G4" s="28">
        <v>22738</v>
      </c>
      <c r="H4" s="28">
        <v>18548</v>
      </c>
      <c r="I4" s="28">
        <v>21893</v>
      </c>
      <c r="J4" s="28">
        <v>18192</v>
      </c>
      <c r="K4" s="28">
        <v>20589</v>
      </c>
      <c r="L4" s="28">
        <v>22242</v>
      </c>
      <c r="M4" s="28">
        <v>19843</v>
      </c>
      <c r="N4" s="28">
        <v>20218</v>
      </c>
      <c r="O4" s="28">
        <v>21954</v>
      </c>
      <c r="P4" s="28">
        <v>19332</v>
      </c>
      <c r="Q4" s="28">
        <v>18754</v>
      </c>
    </row>
    <row r="5" spans="1:17">
      <c r="D5">
        <v>40400</v>
      </c>
      <c r="E5" t="s">
        <v>18</v>
      </c>
      <c r="F5" s="28">
        <v>2992</v>
      </c>
      <c r="G5" s="28">
        <v>5684</v>
      </c>
      <c r="H5" s="28">
        <v>3710</v>
      </c>
      <c r="I5" s="28">
        <v>3284</v>
      </c>
      <c r="J5" s="28">
        <v>5458</v>
      </c>
      <c r="K5" s="28">
        <v>3088</v>
      </c>
      <c r="L5" s="28">
        <v>4448</v>
      </c>
      <c r="M5" s="28">
        <v>3969</v>
      </c>
      <c r="N5" s="28">
        <v>4044</v>
      </c>
      <c r="O5" s="28">
        <v>3293</v>
      </c>
      <c r="P5" s="28">
        <v>6766</v>
      </c>
      <c r="Q5" s="28">
        <v>2813</v>
      </c>
    </row>
    <row r="10" spans="1:17">
      <c r="A10" s="7" t="s">
        <v>19</v>
      </c>
    </row>
    <row r="11" spans="1:17">
      <c r="A11" t="s">
        <v>85</v>
      </c>
      <c r="B11" t="s">
        <v>86</v>
      </c>
    </row>
  </sheetData>
  <conditionalFormatting sqref="D2:D5">
    <cfRule type="cellIs" dxfId="12" priority="1" stopIfTrue="1" operator="equal">
      <formula>$A$2</formula>
    </cfRule>
  </conditionalFormatting>
  <conditionalFormatting sqref="H2:H5">
    <cfRule type="expression" dxfId="11" priority="2" stopIfTrue="1">
      <formula>D2=$A$2</formula>
    </cfRule>
  </conditionalFormatting>
  <pageMargins left="0.7" right="0.7" top="0.75" bottom="0.75" header="0.3" footer="0.3"/>
  <legacy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9C4C3-FED1-40C0-B6FA-562A5CF1ED9C}">
  <dimension ref="A1:Q12"/>
  <sheetViews>
    <sheetView zoomScaleNormal="100" workbookViewId="0">
      <selection activeCell="N31" sqref="N31"/>
    </sheetView>
  </sheetViews>
  <sheetFormatPr defaultRowHeight="15"/>
  <cols>
    <col min="1" max="1" width="7.85546875" bestFit="1" customWidth="1"/>
    <col min="2" max="2" width="8.5703125" customWidth="1"/>
    <col min="3" max="3" width="3.140625" customWidth="1"/>
    <col min="4" max="4" width="9.7109375" bestFit="1" customWidth="1"/>
    <col min="5" max="5" width="17.7109375" bestFit="1" customWidth="1"/>
    <col min="6" max="17" width="9.7109375" customWidth="1"/>
  </cols>
  <sheetData>
    <row r="1" spans="1:17">
      <c r="A1" s="3" t="s">
        <v>51</v>
      </c>
      <c r="B1" s="2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3" t="s">
        <v>1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  <c r="P1" s="3" t="s">
        <v>13</v>
      </c>
      <c r="Q1" s="3" t="s">
        <v>14</v>
      </c>
    </row>
    <row r="2" spans="1:17">
      <c r="A2" s="33">
        <v>40200</v>
      </c>
      <c r="B2" s="45">
        <f>SUMIF(D1:D5,"&gt;="&amp;A2,H1:H5)</f>
        <v>52862.37</v>
      </c>
      <c r="D2">
        <v>40100</v>
      </c>
      <c r="E2" t="s">
        <v>15</v>
      </c>
      <c r="F2" s="6">
        <v>99738</v>
      </c>
      <c r="G2" s="6">
        <v>113689</v>
      </c>
      <c r="H2" s="6">
        <v>92741</v>
      </c>
      <c r="I2" s="6">
        <v>109467</v>
      </c>
      <c r="J2" s="6">
        <v>90962</v>
      </c>
      <c r="K2" s="6">
        <v>102946</v>
      </c>
      <c r="L2" s="6">
        <v>111211</v>
      </c>
      <c r="M2" s="6">
        <v>99216</v>
      </c>
      <c r="N2" s="6">
        <v>101090</v>
      </c>
      <c r="O2" s="6">
        <v>109768</v>
      </c>
      <c r="P2" s="6">
        <v>96659</v>
      </c>
      <c r="Q2" s="6">
        <v>93772</v>
      </c>
    </row>
    <row r="3" spans="1:17">
      <c r="A3" s="33">
        <v>40200</v>
      </c>
      <c r="B3" s="45">
        <f>SUMIFS(H1:H5,D1:D5,"&gt;="&amp;A3)</f>
        <v>52862.37</v>
      </c>
      <c r="D3">
        <v>40200</v>
      </c>
      <c r="E3" t="s">
        <v>16</v>
      </c>
      <c r="F3" s="6">
        <v>32913.54</v>
      </c>
      <c r="G3" s="6">
        <v>37517.370000000003</v>
      </c>
      <c r="H3" s="6">
        <v>30604.530000000002</v>
      </c>
      <c r="I3" s="6">
        <v>36124.11</v>
      </c>
      <c r="J3" s="6">
        <v>30017.460000000003</v>
      </c>
      <c r="K3" s="6">
        <v>33972.18</v>
      </c>
      <c r="L3" s="6">
        <v>36699.630000000005</v>
      </c>
      <c r="M3" s="6">
        <v>32741.280000000002</v>
      </c>
      <c r="N3" s="6">
        <v>33359.700000000004</v>
      </c>
      <c r="O3" s="6">
        <v>36223.440000000002</v>
      </c>
      <c r="P3" s="6">
        <v>31897.47</v>
      </c>
      <c r="Q3" s="6">
        <v>30944.760000000002</v>
      </c>
    </row>
    <row r="4" spans="1:17">
      <c r="D4">
        <v>40300</v>
      </c>
      <c r="E4" t="s">
        <v>17</v>
      </c>
      <c r="F4" s="6">
        <f t="shared" ref="F4:Q4" si="0">F2*0.2</f>
        <v>19947.600000000002</v>
      </c>
      <c r="G4" s="6">
        <f t="shared" si="0"/>
        <v>22737.800000000003</v>
      </c>
      <c r="H4" s="6">
        <f t="shared" si="0"/>
        <v>18548.2</v>
      </c>
      <c r="I4" s="6">
        <f t="shared" si="0"/>
        <v>21893.4</v>
      </c>
      <c r="J4" s="6">
        <f t="shared" si="0"/>
        <v>18192.400000000001</v>
      </c>
      <c r="K4" s="6">
        <f t="shared" si="0"/>
        <v>20589.2</v>
      </c>
      <c r="L4" s="6">
        <f t="shared" si="0"/>
        <v>22242.2</v>
      </c>
      <c r="M4" s="6">
        <f t="shared" si="0"/>
        <v>19843.2</v>
      </c>
      <c r="N4" s="6">
        <f t="shared" si="0"/>
        <v>20218</v>
      </c>
      <c r="O4" s="6">
        <f t="shared" si="0"/>
        <v>21953.600000000002</v>
      </c>
      <c r="P4" s="6">
        <f t="shared" si="0"/>
        <v>19331.8</v>
      </c>
      <c r="Q4" s="6">
        <f t="shared" si="0"/>
        <v>18754.400000000001</v>
      </c>
    </row>
    <row r="5" spans="1:17">
      <c r="D5">
        <v>40400</v>
      </c>
      <c r="E5" t="s">
        <v>18</v>
      </c>
      <c r="F5" s="6">
        <v>2992.14</v>
      </c>
      <c r="G5" s="6">
        <v>5684.45</v>
      </c>
      <c r="H5" s="6">
        <v>3709.64</v>
      </c>
      <c r="I5" s="6">
        <v>3284.01</v>
      </c>
      <c r="J5" s="6">
        <v>5457.72</v>
      </c>
      <c r="K5" s="6">
        <v>3088.38</v>
      </c>
      <c r="L5" s="6">
        <v>4448.4399999999996</v>
      </c>
      <c r="M5" s="6">
        <v>3968.64</v>
      </c>
      <c r="N5" s="6">
        <v>4043.6</v>
      </c>
      <c r="O5" s="6">
        <v>3293.04</v>
      </c>
      <c r="P5" s="6">
        <v>6766.13</v>
      </c>
      <c r="Q5" s="6">
        <v>2813.16</v>
      </c>
    </row>
    <row r="6" spans="1:17"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</row>
    <row r="11" spans="1:17">
      <c r="A11" s="7" t="s">
        <v>19</v>
      </c>
    </row>
    <row r="12" spans="1:17">
      <c r="A12" t="s">
        <v>87</v>
      </c>
      <c r="B12" t="s">
        <v>88</v>
      </c>
    </row>
  </sheetData>
  <conditionalFormatting sqref="D2:D5">
    <cfRule type="expression" dxfId="10" priority="1" stopIfTrue="1">
      <formula>D2&gt;=$A$2</formula>
    </cfRule>
  </conditionalFormatting>
  <conditionalFormatting sqref="F2:Q5">
    <cfRule type="expression" dxfId="9" priority="2" stopIfTrue="1">
      <formula>AND($D2&gt;=$A$2,F$1=$B$1)</formula>
    </cfRule>
  </conditionalFormatting>
  <pageMargins left="0.25" right="0.25" top="0.75" bottom="0.75" header="0.3" footer="0.3"/>
  <pageSetup orientation="portrait" verticalDpi="0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EE705-C53C-46EB-A0EF-3C43F9A5911E}">
  <dimension ref="A1:R12"/>
  <sheetViews>
    <sheetView zoomScaleNormal="100" workbookViewId="0">
      <selection activeCell="B1" sqref="B1"/>
    </sheetView>
  </sheetViews>
  <sheetFormatPr defaultRowHeight="15"/>
  <cols>
    <col min="1" max="2" width="8.85546875" customWidth="1"/>
    <col min="3" max="3" width="9.7109375" customWidth="1"/>
    <col min="4" max="4" width="3.140625" customWidth="1"/>
    <col min="5" max="5" width="10.5703125" customWidth="1"/>
    <col min="6" max="6" width="17.7109375" bestFit="1" customWidth="1"/>
    <col min="7" max="18" width="9.7109375" customWidth="1"/>
  </cols>
  <sheetData>
    <row r="1" spans="1:18">
      <c r="A1" s="3" t="s">
        <v>89</v>
      </c>
      <c r="B1" s="3" t="s">
        <v>90</v>
      </c>
      <c r="C1" s="2" t="s">
        <v>1</v>
      </c>
      <c r="E1" s="2" t="s">
        <v>2</v>
      </c>
      <c r="F1" s="2" t="s">
        <v>3</v>
      </c>
      <c r="G1" s="3" t="s">
        <v>4</v>
      </c>
      <c r="H1" s="3" t="s">
        <v>5</v>
      </c>
      <c r="I1" s="3" t="s">
        <v>1</v>
      </c>
      <c r="J1" s="3" t="s">
        <v>6</v>
      </c>
      <c r="K1" s="3" t="s">
        <v>7</v>
      </c>
      <c r="L1" s="3" t="s">
        <v>8</v>
      </c>
      <c r="M1" s="3" t="s">
        <v>9</v>
      </c>
      <c r="N1" s="3" t="s">
        <v>10</v>
      </c>
      <c r="O1" s="3" t="s">
        <v>11</v>
      </c>
      <c r="P1" s="3" t="s">
        <v>12</v>
      </c>
      <c r="Q1" s="3" t="s">
        <v>13</v>
      </c>
      <c r="R1" s="3" t="s">
        <v>14</v>
      </c>
    </row>
    <row r="2" spans="1:18" ht="15.75" thickBot="1">
      <c r="A2" s="20">
        <v>40200</v>
      </c>
      <c r="C2" s="5">
        <f>SUMIFS(I1:I5,E1:E5,A2)</f>
        <v>49152.73</v>
      </c>
      <c r="E2">
        <v>40100</v>
      </c>
      <c r="F2" t="s">
        <v>15</v>
      </c>
      <c r="G2" s="6">
        <v>99738</v>
      </c>
      <c r="H2" s="6">
        <v>113689</v>
      </c>
      <c r="I2" s="6">
        <v>92741</v>
      </c>
      <c r="J2" s="6">
        <v>109467</v>
      </c>
      <c r="K2" s="6">
        <v>90962</v>
      </c>
      <c r="L2" s="6">
        <v>102946</v>
      </c>
      <c r="M2" s="6">
        <v>111211</v>
      </c>
      <c r="N2" s="6">
        <v>99216</v>
      </c>
      <c r="O2" s="6">
        <v>101090</v>
      </c>
      <c r="P2" s="6">
        <v>109768</v>
      </c>
      <c r="Q2" s="6">
        <v>96659</v>
      </c>
      <c r="R2" s="6">
        <v>93772</v>
      </c>
    </row>
    <row r="3" spans="1:18">
      <c r="A3" s="33">
        <v>40100</v>
      </c>
      <c r="B3" s="33">
        <v>40300</v>
      </c>
      <c r="C3" s="5">
        <f>SUMIFS(I1:I5,E1:E5,"&gt;="&amp;A3,E1:E5,"&lt;="&amp;B3)</f>
        <v>141893.73000000001</v>
      </c>
      <c r="E3" s="46">
        <v>40200</v>
      </c>
      <c r="F3" t="s">
        <v>16</v>
      </c>
      <c r="G3" s="6">
        <v>32913.54</v>
      </c>
      <c r="H3" s="6">
        <v>37517.370000000003</v>
      </c>
      <c r="I3" s="47">
        <v>30604.530000000002</v>
      </c>
      <c r="J3" s="6">
        <v>36124.11</v>
      </c>
      <c r="K3" s="6">
        <v>30017.460000000003</v>
      </c>
      <c r="L3" s="6">
        <v>33972.18</v>
      </c>
      <c r="M3" s="6">
        <v>36699.630000000005</v>
      </c>
      <c r="N3" s="6">
        <v>32741.280000000002</v>
      </c>
      <c r="O3" s="6">
        <v>33359.700000000004</v>
      </c>
      <c r="P3" s="6">
        <v>36223.440000000002</v>
      </c>
      <c r="Q3" s="6">
        <v>31897.47</v>
      </c>
      <c r="R3" s="6">
        <v>30944.760000000002</v>
      </c>
    </row>
    <row r="4" spans="1:18" ht="15.75" thickBot="1">
      <c r="E4" s="48">
        <v>40200</v>
      </c>
      <c r="F4" t="s">
        <v>17</v>
      </c>
      <c r="G4" s="6">
        <f t="shared" ref="G4:R4" si="0">G2*0.2</f>
        <v>19947.600000000002</v>
      </c>
      <c r="H4" s="6">
        <f t="shared" si="0"/>
        <v>22737.800000000003</v>
      </c>
      <c r="I4" s="49">
        <f t="shared" si="0"/>
        <v>18548.2</v>
      </c>
      <c r="J4" s="6">
        <f t="shared" si="0"/>
        <v>21893.4</v>
      </c>
      <c r="K4" s="6">
        <f t="shared" si="0"/>
        <v>18192.400000000001</v>
      </c>
      <c r="L4" s="6">
        <f t="shared" si="0"/>
        <v>20589.2</v>
      </c>
      <c r="M4" s="6">
        <f t="shared" si="0"/>
        <v>22242.2</v>
      </c>
      <c r="N4" s="6">
        <f t="shared" si="0"/>
        <v>19843.2</v>
      </c>
      <c r="O4" s="6">
        <f t="shared" si="0"/>
        <v>20218</v>
      </c>
      <c r="P4" s="6">
        <f t="shared" si="0"/>
        <v>21953.600000000002</v>
      </c>
      <c r="Q4" s="6">
        <f t="shared" si="0"/>
        <v>19331.8</v>
      </c>
      <c r="R4" s="6">
        <f t="shared" si="0"/>
        <v>18754.400000000001</v>
      </c>
    </row>
    <row r="5" spans="1:18">
      <c r="E5">
        <v>40400</v>
      </c>
      <c r="F5" t="s">
        <v>18</v>
      </c>
      <c r="G5" s="6">
        <v>2992.14</v>
      </c>
      <c r="H5" s="6">
        <v>5684.45</v>
      </c>
      <c r="I5" s="6">
        <v>3709.64</v>
      </c>
      <c r="J5" s="6">
        <v>3284.01</v>
      </c>
      <c r="K5" s="6">
        <v>5457.72</v>
      </c>
      <c r="L5" s="6">
        <v>3088.38</v>
      </c>
      <c r="M5" s="6">
        <v>4448.4399999999996</v>
      </c>
      <c r="N5" s="6">
        <v>3968.64</v>
      </c>
      <c r="O5" s="6">
        <v>4043.6</v>
      </c>
      <c r="P5" s="6">
        <v>3293.04</v>
      </c>
      <c r="Q5" s="6">
        <v>6766.13</v>
      </c>
      <c r="R5" s="6">
        <v>2813.16</v>
      </c>
    </row>
    <row r="6" spans="1:18"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</row>
    <row r="11" spans="1:18">
      <c r="A11" s="7" t="s">
        <v>19</v>
      </c>
    </row>
    <row r="12" spans="1:18">
      <c r="A12" t="s">
        <v>70</v>
      </c>
      <c r="B12" t="s">
        <v>91</v>
      </c>
    </row>
  </sheetData>
  <conditionalFormatting sqref="E2:R5">
    <cfRule type="cellIs" dxfId="8" priority="1" stopIfTrue="1" operator="equal">
      <formula>$B$1</formula>
    </cfRule>
  </conditionalFormatting>
  <conditionalFormatting sqref="G2:R5">
    <cfRule type="cellIs" dxfId="7" priority="2" stopIfTrue="1" operator="equal">
      <formula>$B$1</formula>
    </cfRule>
  </conditionalFormatting>
  <conditionalFormatting sqref="E2:E5">
    <cfRule type="expression" dxfId="6" priority="3" stopIfTrue="1">
      <formula>AND(E2&gt;=$A$3,E2&lt;=$B$3)</formula>
    </cfRule>
    <cfRule type="cellIs" dxfId="5" priority="4" stopIfTrue="1" operator="equal">
      <formula>$A$1</formula>
    </cfRule>
  </conditionalFormatting>
  <conditionalFormatting sqref="G2:R5">
    <cfRule type="expression" dxfId="4" priority="5" stopIfTrue="1">
      <formula>AND($E2&gt;=$A$3,$E2&lt;=$B$3,G$1=$C$1)</formula>
    </cfRule>
    <cfRule type="cellIs" dxfId="3" priority="6" stopIfTrue="1" operator="equal">
      <formula>C1</formula>
    </cfRule>
  </conditionalFormatting>
  <pageMargins left="0.7" right="0.7" top="0.75" bottom="0.75" header="0.3" footer="0.3"/>
  <pageSetup orientation="portrait" verticalDpi="0" r:id="rId1"/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F6C73-FD9E-4078-8438-BA2DEE5851B6}">
  <dimension ref="A1:R11"/>
  <sheetViews>
    <sheetView zoomScaleNormal="100" workbookViewId="0">
      <selection activeCell="C2" sqref="C2:C3"/>
    </sheetView>
  </sheetViews>
  <sheetFormatPr defaultRowHeight="15"/>
  <cols>
    <col min="1" max="3" width="9.7109375" customWidth="1"/>
    <col min="4" max="4" width="3.140625" customWidth="1"/>
    <col min="5" max="5" width="9.5703125" bestFit="1" customWidth="1"/>
    <col min="6" max="6" width="17.7109375" bestFit="1" customWidth="1"/>
    <col min="7" max="18" width="9.7109375" customWidth="1"/>
  </cols>
  <sheetData>
    <row r="1" spans="1:18">
      <c r="A1" s="3" t="s">
        <v>89</v>
      </c>
      <c r="B1" s="3" t="s">
        <v>90</v>
      </c>
      <c r="C1" s="2" t="s">
        <v>1</v>
      </c>
      <c r="E1" s="2" t="s">
        <v>2</v>
      </c>
      <c r="F1" s="2" t="s">
        <v>3</v>
      </c>
      <c r="G1" s="3" t="s">
        <v>4</v>
      </c>
      <c r="H1" s="3" t="s">
        <v>5</v>
      </c>
      <c r="I1" s="3" t="s">
        <v>1</v>
      </c>
      <c r="J1" s="3" t="s">
        <v>6</v>
      </c>
      <c r="K1" s="3" t="s">
        <v>7</v>
      </c>
      <c r="L1" s="3" t="s">
        <v>8</v>
      </c>
      <c r="M1" s="3" t="s">
        <v>9</v>
      </c>
      <c r="N1" s="3" t="s">
        <v>10</v>
      </c>
      <c r="O1" s="3" t="s">
        <v>11</v>
      </c>
      <c r="P1" s="3" t="s">
        <v>12</v>
      </c>
      <c r="Q1" s="3" t="s">
        <v>13</v>
      </c>
      <c r="R1" s="3" t="s">
        <v>14</v>
      </c>
    </row>
    <row r="2" spans="1:18">
      <c r="A2" s="33">
        <v>40200</v>
      </c>
      <c r="B2" s="33">
        <v>40300</v>
      </c>
      <c r="E2">
        <v>40100</v>
      </c>
      <c r="F2" t="s">
        <v>15</v>
      </c>
      <c r="G2" s="6">
        <v>99738</v>
      </c>
      <c r="H2" s="6">
        <v>113689</v>
      </c>
      <c r="I2" s="6">
        <v>92741</v>
      </c>
      <c r="J2" s="6">
        <v>109467</v>
      </c>
      <c r="K2" s="6">
        <v>90962</v>
      </c>
      <c r="L2" s="6">
        <v>102946</v>
      </c>
      <c r="M2" s="6">
        <v>111211</v>
      </c>
      <c r="N2" s="6">
        <v>99216</v>
      </c>
      <c r="O2" s="6">
        <v>101090</v>
      </c>
      <c r="P2" s="6">
        <v>109768</v>
      </c>
      <c r="Q2" s="6">
        <v>96659</v>
      </c>
      <c r="R2" s="6">
        <v>93772</v>
      </c>
    </row>
    <row r="3" spans="1:18">
      <c r="A3" s="33">
        <v>40200</v>
      </c>
      <c r="B3" s="33">
        <v>40300</v>
      </c>
      <c r="E3">
        <v>40200</v>
      </c>
      <c r="F3" t="s">
        <v>16</v>
      </c>
      <c r="G3" s="6">
        <v>32913.54</v>
      </c>
      <c r="H3" s="6">
        <v>37517.370000000003</v>
      </c>
      <c r="I3" s="6">
        <v>30604.530000000002</v>
      </c>
      <c r="J3" s="6">
        <v>36124.11</v>
      </c>
      <c r="K3" s="6">
        <v>30017.460000000003</v>
      </c>
      <c r="L3" s="6">
        <v>33972.18</v>
      </c>
      <c r="M3" s="6">
        <v>36699.630000000005</v>
      </c>
      <c r="N3" s="6">
        <v>32741.280000000002</v>
      </c>
      <c r="O3" s="6">
        <v>33359.700000000004</v>
      </c>
      <c r="P3" s="6">
        <v>36223.440000000002</v>
      </c>
      <c r="Q3" s="6">
        <v>31897.47</v>
      </c>
      <c r="R3" s="6">
        <v>30944.760000000002</v>
      </c>
    </row>
    <row r="4" spans="1:18">
      <c r="E4">
        <v>40300</v>
      </c>
      <c r="F4" t="s">
        <v>17</v>
      </c>
      <c r="G4" s="6">
        <f t="shared" ref="G4:R4" si="0">G2*0.2</f>
        <v>19947.600000000002</v>
      </c>
      <c r="H4" s="6">
        <f t="shared" si="0"/>
        <v>22737.800000000003</v>
      </c>
      <c r="I4" s="6">
        <f t="shared" si="0"/>
        <v>18548.2</v>
      </c>
      <c r="J4" s="6">
        <f t="shared" si="0"/>
        <v>21893.4</v>
      </c>
      <c r="K4" s="6">
        <f t="shared" si="0"/>
        <v>18192.400000000001</v>
      </c>
      <c r="L4" s="6">
        <f t="shared" si="0"/>
        <v>20589.2</v>
      </c>
      <c r="M4" s="6">
        <f t="shared" si="0"/>
        <v>22242.2</v>
      </c>
      <c r="N4" s="6">
        <f t="shared" si="0"/>
        <v>19843.2</v>
      </c>
      <c r="O4" s="6">
        <f t="shared" si="0"/>
        <v>20218</v>
      </c>
      <c r="P4" s="6">
        <f t="shared" si="0"/>
        <v>21953.600000000002</v>
      </c>
      <c r="Q4" s="6">
        <f t="shared" si="0"/>
        <v>19331.8</v>
      </c>
      <c r="R4" s="6">
        <f t="shared" si="0"/>
        <v>18754.400000000001</v>
      </c>
    </row>
    <row r="5" spans="1:18">
      <c r="E5">
        <v>40400</v>
      </c>
      <c r="F5" t="s">
        <v>18</v>
      </c>
      <c r="G5" s="6">
        <v>2992.14</v>
      </c>
      <c r="H5" s="6">
        <v>5684.45</v>
      </c>
      <c r="I5" s="6">
        <v>3709.64</v>
      </c>
      <c r="J5" s="6">
        <v>3284.01</v>
      </c>
      <c r="K5" s="6">
        <v>5457.72</v>
      </c>
      <c r="L5" s="6">
        <v>3088.38</v>
      </c>
      <c r="M5" s="6">
        <v>4448.4399999999996</v>
      </c>
      <c r="N5" s="6">
        <v>3968.64</v>
      </c>
      <c r="O5" s="6">
        <v>4043.6</v>
      </c>
      <c r="P5" s="6">
        <v>3293.04</v>
      </c>
      <c r="Q5" s="6">
        <v>6766.13</v>
      </c>
      <c r="R5" s="6">
        <v>2813.16</v>
      </c>
    </row>
    <row r="10" spans="1:18">
      <c r="A10" s="7" t="s">
        <v>19</v>
      </c>
    </row>
    <row r="11" spans="1:18">
      <c r="A11" t="s">
        <v>92</v>
      </c>
      <c r="B11" t="s">
        <v>93</v>
      </c>
    </row>
  </sheetData>
  <conditionalFormatting sqref="E2:E5">
    <cfRule type="expression" dxfId="2" priority="1" stopIfTrue="1">
      <formula>AND(E2&gt;=$A$3,E2&lt;=$B$3)</formula>
    </cfRule>
    <cfRule type="cellIs" dxfId="1" priority="2" stopIfTrue="1" operator="equal">
      <formula>$A$1</formula>
    </cfRule>
  </conditionalFormatting>
  <conditionalFormatting sqref="G2:R5">
    <cfRule type="expression" dxfId="0" priority="3" stopIfTrue="1">
      <formula>AND($E2&gt;=$A$3,$E2&lt;=$B$3,G$1=$C$1)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E5BAC-A56B-4833-A0FF-4DEB342C3488}">
  <dimension ref="A1:E15"/>
  <sheetViews>
    <sheetView zoomScaleNormal="100" workbookViewId="0">
      <selection activeCell="E4" sqref="E4"/>
    </sheetView>
  </sheetViews>
  <sheetFormatPr defaultRowHeight="14.25"/>
  <cols>
    <col min="1" max="2" width="17.28515625" style="10" customWidth="1"/>
    <col min="3" max="3" width="4.7109375" style="10" customWidth="1"/>
    <col min="4" max="5" width="14.7109375" style="10" customWidth="1"/>
    <col min="6" max="16384" width="9.140625" style="10"/>
  </cols>
  <sheetData>
    <row r="1" spans="1:5" ht="18">
      <c r="A1" s="8" t="s">
        <v>24</v>
      </c>
      <c r="B1" s="8"/>
      <c r="C1" s="9"/>
    </row>
    <row r="2" spans="1:5" ht="18">
      <c r="A2" s="11" t="s">
        <v>25</v>
      </c>
      <c r="B2" s="11" t="s">
        <v>26</v>
      </c>
    </row>
    <row r="3" spans="1:5" ht="18">
      <c r="A3" s="12">
        <v>0</v>
      </c>
      <c r="B3" s="13">
        <v>0.1</v>
      </c>
      <c r="D3" s="11" t="s">
        <v>27</v>
      </c>
      <c r="E3" s="11" t="s">
        <v>26</v>
      </c>
    </row>
    <row r="4" spans="1:5" ht="15.75">
      <c r="A4" s="12">
        <v>9876</v>
      </c>
      <c r="B4" s="13">
        <v>0.12</v>
      </c>
      <c r="C4" s="14"/>
      <c r="D4" s="15">
        <v>5000</v>
      </c>
      <c r="E4" s="16">
        <f>VLOOKUP(D4,A3:B9,2,TRUE)</f>
        <v>0.1</v>
      </c>
    </row>
    <row r="5" spans="1:5" ht="15.75">
      <c r="A5" s="12">
        <v>40126</v>
      </c>
      <c r="B5" s="13">
        <v>0.22</v>
      </c>
      <c r="D5" s="15">
        <v>5000</v>
      </c>
      <c r="E5" s="17"/>
    </row>
    <row r="6" spans="1:5" ht="15.75">
      <c r="A6" s="12">
        <v>85525</v>
      </c>
      <c r="B6" s="13">
        <v>0.24</v>
      </c>
      <c r="D6" s="15">
        <v>5000</v>
      </c>
      <c r="E6" s="17"/>
    </row>
    <row r="7" spans="1:5" ht="15">
      <c r="A7" s="12">
        <v>163301</v>
      </c>
      <c r="B7" s="13">
        <v>0.32</v>
      </c>
    </row>
    <row r="8" spans="1:5" ht="15">
      <c r="A8" s="12">
        <v>207351</v>
      </c>
      <c r="B8" s="13">
        <v>0.35</v>
      </c>
    </row>
    <row r="9" spans="1:5" ht="15">
      <c r="A9" s="12">
        <v>518401</v>
      </c>
      <c r="B9" s="13">
        <v>0.37</v>
      </c>
    </row>
    <row r="14" spans="1:5" ht="15">
      <c r="A14" s="18" t="s">
        <v>19</v>
      </c>
    </row>
    <row r="15" spans="1:5">
      <c r="A15" s="10" t="s">
        <v>28</v>
      </c>
      <c r="B15" s="10" t="s">
        <v>29</v>
      </c>
    </row>
  </sheetData>
  <conditionalFormatting sqref="A3:A9">
    <cfRule type="expression" dxfId="66" priority="1">
      <formula>$B3=$E$4</formula>
    </cfRule>
  </conditionalFormatting>
  <conditionalFormatting sqref="B3:B9">
    <cfRule type="cellIs" dxfId="65" priority="2" operator="equal">
      <formula>$E$4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F578E-E402-4D0A-8B97-6FEB15039CBC}">
  <dimension ref="A1:Q16"/>
  <sheetViews>
    <sheetView zoomScaleNormal="100" workbookViewId="0">
      <selection activeCell="B2" sqref="B2"/>
    </sheetView>
  </sheetViews>
  <sheetFormatPr defaultRowHeight="15"/>
  <cols>
    <col min="1" max="2" width="9.7109375" customWidth="1"/>
    <col min="3" max="3" width="3.140625" customWidth="1"/>
    <col min="4" max="4" width="10.85546875" customWidth="1"/>
    <col min="5" max="5" width="17.7109375" bestFit="1" customWidth="1"/>
    <col min="6" max="6" width="9.7109375" customWidth="1"/>
    <col min="7" max="7" width="10" customWidth="1"/>
    <col min="8" max="13" width="9.7109375" customWidth="1"/>
    <col min="14" max="14" width="11.7109375" customWidth="1"/>
    <col min="15" max="15" width="9.7109375" customWidth="1"/>
    <col min="16" max="16" width="11.28515625" customWidth="1"/>
    <col min="17" max="17" width="11.140625" customWidth="1"/>
  </cols>
  <sheetData>
    <row r="1" spans="1:17">
      <c r="A1" s="1"/>
      <c r="B1" s="19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3" t="s">
        <v>1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  <c r="P1" s="3" t="s">
        <v>13</v>
      </c>
      <c r="Q1" s="3" t="s">
        <v>14</v>
      </c>
    </row>
    <row r="2" spans="1:17">
      <c r="A2" s="20">
        <v>40100</v>
      </c>
      <c r="B2" s="21">
        <f>VLOOKUP(A2,D1:H5,5,0)</f>
        <v>92741</v>
      </c>
      <c r="D2">
        <v>40100</v>
      </c>
      <c r="E2" t="s">
        <v>15</v>
      </c>
      <c r="F2" s="6">
        <v>99738</v>
      </c>
      <c r="G2" s="6">
        <v>113689</v>
      </c>
      <c r="H2" s="6">
        <v>92741</v>
      </c>
      <c r="I2" s="6">
        <v>109467</v>
      </c>
      <c r="J2" s="6">
        <v>90962</v>
      </c>
      <c r="K2" s="6">
        <v>102946</v>
      </c>
      <c r="L2" s="6">
        <v>111211</v>
      </c>
      <c r="M2" s="6">
        <v>99216</v>
      </c>
      <c r="N2" s="6">
        <v>101090</v>
      </c>
      <c r="O2" s="6">
        <v>109768</v>
      </c>
      <c r="P2" s="6">
        <v>96659</v>
      </c>
      <c r="Q2" s="6">
        <v>93772</v>
      </c>
    </row>
    <row r="3" spans="1:17">
      <c r="A3" s="20">
        <v>40100</v>
      </c>
      <c r="B3" s="21">
        <f>HLOOKUP(B1,D1:Q5,2,0)</f>
        <v>92741</v>
      </c>
      <c r="D3">
        <v>40200</v>
      </c>
      <c r="E3" t="s">
        <v>16</v>
      </c>
      <c r="F3" s="6">
        <v>32913.54</v>
      </c>
      <c r="G3" s="6">
        <v>37517.370000000003</v>
      </c>
      <c r="H3" s="6">
        <v>30604.530000000002</v>
      </c>
      <c r="I3" s="6">
        <v>36124.11</v>
      </c>
      <c r="J3" s="6">
        <v>30017.460000000003</v>
      </c>
      <c r="K3" s="6">
        <v>33972.18</v>
      </c>
      <c r="L3" s="6">
        <v>36699.630000000005</v>
      </c>
      <c r="M3" s="6">
        <v>32741.280000000002</v>
      </c>
      <c r="N3" s="6">
        <v>33359.700000000004</v>
      </c>
      <c r="O3" s="6">
        <v>36223.440000000002</v>
      </c>
      <c r="P3" s="6">
        <v>31897.47</v>
      </c>
      <c r="Q3" s="6">
        <v>30944.760000000002</v>
      </c>
    </row>
    <row r="4" spans="1:17">
      <c r="A4" s="22"/>
      <c r="B4" s="23"/>
      <c r="D4">
        <v>40300</v>
      </c>
      <c r="E4" t="s">
        <v>17</v>
      </c>
      <c r="F4" s="6">
        <f t="shared" ref="F4:Q4" si="0">F2*0.2</f>
        <v>19947.600000000002</v>
      </c>
      <c r="G4" s="6">
        <f t="shared" si="0"/>
        <v>22737.800000000003</v>
      </c>
      <c r="H4" s="6">
        <f t="shared" si="0"/>
        <v>18548.2</v>
      </c>
      <c r="I4" s="6">
        <f t="shared" si="0"/>
        <v>21893.4</v>
      </c>
      <c r="J4" s="6">
        <f t="shared" si="0"/>
        <v>18192.400000000001</v>
      </c>
      <c r="K4" s="6">
        <f t="shared" si="0"/>
        <v>20589.2</v>
      </c>
      <c r="L4" s="6">
        <f t="shared" si="0"/>
        <v>22242.2</v>
      </c>
      <c r="M4" s="6">
        <f t="shared" si="0"/>
        <v>19843.2</v>
      </c>
      <c r="N4" s="6">
        <f t="shared" si="0"/>
        <v>20218</v>
      </c>
      <c r="O4" s="6">
        <f t="shared" si="0"/>
        <v>21953.600000000002</v>
      </c>
      <c r="P4" s="6">
        <f t="shared" si="0"/>
        <v>19331.8</v>
      </c>
      <c r="Q4" s="6">
        <f t="shared" si="0"/>
        <v>18754.400000000001</v>
      </c>
    </row>
    <row r="5" spans="1:17">
      <c r="D5">
        <v>40400</v>
      </c>
      <c r="E5" t="s">
        <v>18</v>
      </c>
      <c r="F5" s="6">
        <v>2992.14</v>
      </c>
      <c r="G5" s="6">
        <v>5684.45</v>
      </c>
      <c r="H5" s="6">
        <v>3709.64</v>
      </c>
      <c r="I5" s="6">
        <v>3284.01</v>
      </c>
      <c r="J5" s="6">
        <v>5457.72</v>
      </c>
      <c r="K5" s="6">
        <v>3088.38</v>
      </c>
      <c r="L5" s="6">
        <v>4448.4399999999996</v>
      </c>
      <c r="M5" s="6">
        <v>3968.64</v>
      </c>
      <c r="N5" s="6">
        <v>4043.6</v>
      </c>
      <c r="O5" s="6">
        <v>3293.04</v>
      </c>
      <c r="P5" s="6">
        <v>6766.13</v>
      </c>
      <c r="Q5" s="6">
        <v>2813.16</v>
      </c>
    </row>
    <row r="10" spans="1:17">
      <c r="B10" s="24"/>
    </row>
    <row r="15" spans="1:17">
      <c r="A15" s="7" t="s">
        <v>19</v>
      </c>
    </row>
    <row r="16" spans="1:17">
      <c r="A16" t="s">
        <v>30</v>
      </c>
      <c r="B16" t="s">
        <v>31</v>
      </c>
    </row>
  </sheetData>
  <conditionalFormatting sqref="D1:Q1">
    <cfRule type="cellIs" dxfId="64" priority="3" stopIfTrue="1" operator="equal">
      <formula>$B$1</formula>
    </cfRule>
  </conditionalFormatting>
  <conditionalFormatting sqref="D2:Q5">
    <cfRule type="cellIs" dxfId="63" priority="4" stopIfTrue="1" operator="equal">
      <formula>$B$3</formula>
    </cfRule>
  </conditionalFormatting>
  <conditionalFormatting sqref="B2">
    <cfRule type="expression" dxfId="62" priority="2">
      <formula>AND($B$3&lt;&gt;0,OR($B$2&lt;&gt;$B$3,ISERROR($B$3)))</formula>
    </cfRule>
  </conditionalFormatting>
  <conditionalFormatting sqref="F2:Q5">
    <cfRule type="expression" dxfId="61" priority="1">
      <formula>AND(F2=$B$2,$B$3&lt;&gt;0,$B$2&lt;&gt;$B$3)</formula>
    </cfRule>
  </conditionalFormatting>
  <pageMargins left="0.7" right="0.7" top="0.75" bottom="0.75" header="0.3" footer="0.3"/>
  <pageSetup orientation="portrait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D1CDC-1F1D-4096-8A38-4943CDE49851}">
  <dimension ref="A1:Q16"/>
  <sheetViews>
    <sheetView zoomScaleNormal="100" workbookViewId="0">
      <selection activeCell="B5" sqref="B5"/>
    </sheetView>
  </sheetViews>
  <sheetFormatPr defaultColWidth="13.5703125" defaultRowHeight="15"/>
  <cols>
    <col min="1" max="1" width="9.7109375" bestFit="1" customWidth="1"/>
    <col min="2" max="2" width="10.5703125" customWidth="1"/>
    <col min="3" max="3" width="2.5703125" customWidth="1"/>
    <col min="4" max="4" width="10.7109375" bestFit="1" customWidth="1"/>
    <col min="5" max="5" width="15" customWidth="1"/>
    <col min="6" max="17" width="9.7109375" customWidth="1"/>
    <col min="18" max="241" width="9.140625" customWidth="1"/>
    <col min="242" max="242" width="13.5703125" bestFit="1" customWidth="1"/>
  </cols>
  <sheetData>
    <row r="1" spans="1:17">
      <c r="A1" s="1" t="s">
        <v>32</v>
      </c>
      <c r="B1" s="2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3" t="s">
        <v>1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  <c r="P1" s="3" t="s">
        <v>13</v>
      </c>
      <c r="Q1" s="3" t="s">
        <v>14</v>
      </c>
    </row>
    <row r="2" spans="1:17">
      <c r="A2" s="4">
        <f>A3</f>
        <v>40100</v>
      </c>
      <c r="B2" s="5">
        <f>VLOOKUP(A2,D1:H5,5,0)</f>
        <v>92741</v>
      </c>
      <c r="D2">
        <v>40100</v>
      </c>
      <c r="E2" t="s">
        <v>15</v>
      </c>
      <c r="F2" s="6">
        <v>99738</v>
      </c>
      <c r="G2" s="6">
        <v>113689</v>
      </c>
      <c r="H2" s="6">
        <v>92741</v>
      </c>
      <c r="I2" s="6">
        <v>109467</v>
      </c>
      <c r="J2" s="6">
        <v>90962</v>
      </c>
      <c r="K2" s="6">
        <v>102946</v>
      </c>
      <c r="L2" s="6">
        <v>111211</v>
      </c>
      <c r="M2" s="6">
        <v>99216</v>
      </c>
      <c r="N2" s="6">
        <v>101090</v>
      </c>
      <c r="O2" s="6">
        <v>109768</v>
      </c>
      <c r="P2" s="6">
        <v>96659</v>
      </c>
      <c r="Q2" s="6">
        <v>93772</v>
      </c>
    </row>
    <row r="3" spans="1:17">
      <c r="A3" s="4">
        <v>40100</v>
      </c>
      <c r="B3" s="5">
        <f>LOOKUP(A3,D1:D5,H1:H5)</f>
        <v>92741</v>
      </c>
      <c r="D3">
        <v>40200</v>
      </c>
      <c r="E3" t="s">
        <v>16</v>
      </c>
      <c r="F3" s="6">
        <v>32913.54</v>
      </c>
      <c r="G3" s="6">
        <v>37517.370000000003</v>
      </c>
      <c r="H3" s="6">
        <v>30604.530000000002</v>
      </c>
      <c r="I3" s="6">
        <v>36124.11</v>
      </c>
      <c r="J3" s="6">
        <v>30017.460000000003</v>
      </c>
      <c r="K3" s="6">
        <v>33972.18</v>
      </c>
      <c r="L3" s="6">
        <v>36699.630000000005</v>
      </c>
      <c r="M3" s="6">
        <v>32741.280000000002</v>
      </c>
      <c r="N3" s="6">
        <v>33359.700000000004</v>
      </c>
      <c r="O3" s="6">
        <v>36223.440000000002</v>
      </c>
      <c r="P3" s="6">
        <v>31897.47</v>
      </c>
      <c r="Q3" s="6">
        <v>30944.760000000002</v>
      </c>
    </row>
    <row r="4" spans="1:17">
      <c r="A4" s="22"/>
      <c r="B4" s="23"/>
      <c r="D4">
        <v>40300</v>
      </c>
      <c r="E4" t="s">
        <v>17</v>
      </c>
      <c r="F4" s="6">
        <f t="shared" ref="F4:Q4" si="0">F2*0.2</f>
        <v>19947.600000000002</v>
      </c>
      <c r="G4" s="6">
        <f t="shared" si="0"/>
        <v>22737.800000000003</v>
      </c>
      <c r="H4" s="6">
        <f t="shared" si="0"/>
        <v>18548.2</v>
      </c>
      <c r="I4" s="6">
        <f t="shared" si="0"/>
        <v>21893.4</v>
      </c>
      <c r="J4" s="6">
        <f t="shared" si="0"/>
        <v>18192.400000000001</v>
      </c>
      <c r="K4" s="6">
        <f t="shared" si="0"/>
        <v>20589.2</v>
      </c>
      <c r="L4" s="6">
        <f t="shared" si="0"/>
        <v>22242.2</v>
      </c>
      <c r="M4" s="6">
        <f t="shared" si="0"/>
        <v>19843.2</v>
      </c>
      <c r="N4" s="6">
        <f t="shared" si="0"/>
        <v>20218</v>
      </c>
      <c r="O4" s="6">
        <f t="shared" si="0"/>
        <v>21953.600000000002</v>
      </c>
      <c r="P4" s="6">
        <f t="shared" si="0"/>
        <v>19331.8</v>
      </c>
      <c r="Q4" s="6">
        <f t="shared" si="0"/>
        <v>18754.400000000001</v>
      </c>
    </row>
    <row r="5" spans="1:17">
      <c r="D5">
        <v>40400</v>
      </c>
      <c r="E5" t="s">
        <v>18</v>
      </c>
      <c r="F5" s="6">
        <v>2992.14</v>
      </c>
      <c r="G5" s="6">
        <v>5684.45</v>
      </c>
      <c r="H5" s="6">
        <v>3709.64</v>
      </c>
      <c r="I5" s="6">
        <v>3284.01</v>
      </c>
      <c r="J5" s="6">
        <v>5457.72</v>
      </c>
      <c r="K5" s="6">
        <v>3088.38</v>
      </c>
      <c r="L5" s="6">
        <v>4448.4399999999996</v>
      </c>
      <c r="M5" s="6">
        <v>3968.64</v>
      </c>
      <c r="N5" s="6">
        <v>4043.6</v>
      </c>
      <c r="O5" s="6">
        <v>3293.04</v>
      </c>
      <c r="P5" s="6">
        <v>6766.13</v>
      </c>
      <c r="Q5" s="6">
        <v>2813.16</v>
      </c>
    </row>
    <row r="10" spans="1:17">
      <c r="B10" s="24"/>
    </row>
    <row r="15" spans="1:17">
      <c r="A15" s="7" t="s">
        <v>19</v>
      </c>
    </row>
    <row r="16" spans="1:17">
      <c r="A16" t="s">
        <v>33</v>
      </c>
      <c r="B16" t="s">
        <v>34</v>
      </c>
    </row>
  </sheetData>
  <conditionalFormatting sqref="D2:Q5">
    <cfRule type="cellIs" dxfId="60" priority="1" stopIfTrue="1" operator="equal">
      <formula>$B$3</formula>
    </cfRule>
  </conditionalFormatting>
  <conditionalFormatting sqref="D2:D5">
    <cfRule type="cellIs" dxfId="59" priority="2" stopIfTrue="1" operator="equal">
      <formula>$A$3</formula>
    </cfRule>
  </conditionalFormatting>
  <conditionalFormatting sqref="F2:Q5">
    <cfRule type="cellIs" dxfId="58" priority="3" stopIfTrue="1" operator="equal">
      <formula>B3</formula>
    </cfRule>
  </conditionalFormatting>
  <pageMargins left="0.7" right="0.7" top="0.75" bottom="0.75" header="0.3" footer="0.3"/>
  <pageSetup orientation="portrait" verticalDpi="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0E9C7-1B8C-48FB-B7D2-060E56B27E83}">
  <dimension ref="A1:Q11"/>
  <sheetViews>
    <sheetView zoomScaleNormal="100" workbookViewId="0">
      <selection activeCell="N31" sqref="N31"/>
    </sheetView>
  </sheetViews>
  <sheetFormatPr defaultRowHeight="15"/>
  <cols>
    <col min="1" max="2" width="9.7109375" customWidth="1"/>
    <col min="3" max="3" width="3.140625" customWidth="1"/>
    <col min="4" max="4" width="9.5703125" bestFit="1" customWidth="1"/>
    <col min="5" max="5" width="17.7109375" bestFit="1" customWidth="1"/>
    <col min="6" max="17" width="9.7109375" customWidth="1"/>
  </cols>
  <sheetData>
    <row r="1" spans="1:17" ht="27" customHeight="1">
      <c r="A1" s="3" t="s">
        <v>0</v>
      </c>
      <c r="B1" s="2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3" t="s">
        <v>1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  <c r="P1" s="3" t="s">
        <v>13</v>
      </c>
      <c r="Q1" s="3" t="s">
        <v>14</v>
      </c>
    </row>
    <row r="2" spans="1:17">
      <c r="A2" s="25">
        <v>40500</v>
      </c>
      <c r="B2" s="21" t="e">
        <f>VLOOKUP(A2,$D$1:$H$5,5,0)</f>
        <v>#N/A</v>
      </c>
      <c r="D2" s="26">
        <v>40100</v>
      </c>
      <c r="E2" t="s">
        <v>15</v>
      </c>
      <c r="F2" s="6">
        <v>99738</v>
      </c>
      <c r="G2" s="6">
        <v>113689</v>
      </c>
      <c r="H2" s="27">
        <v>92741</v>
      </c>
      <c r="I2" s="28">
        <v>109467</v>
      </c>
      <c r="J2" s="28">
        <v>90962</v>
      </c>
      <c r="K2" s="28">
        <v>102946</v>
      </c>
      <c r="L2" s="28">
        <v>111211</v>
      </c>
      <c r="M2" s="28">
        <v>99216</v>
      </c>
      <c r="N2" s="28">
        <v>101090</v>
      </c>
      <c r="O2" s="28">
        <v>109768</v>
      </c>
      <c r="P2" s="28">
        <v>96659</v>
      </c>
      <c r="Q2" s="28">
        <v>93772</v>
      </c>
    </row>
    <row r="3" spans="1:17">
      <c r="A3" s="25"/>
      <c r="B3" s="21" t="e">
        <f>VLOOKUP(A3,$D$1:$H$5,5,0)</f>
        <v>#N/A</v>
      </c>
      <c r="D3" s="26">
        <v>40200</v>
      </c>
      <c r="E3" t="s">
        <v>16</v>
      </c>
      <c r="F3" s="6">
        <v>32913.54</v>
      </c>
      <c r="G3" s="6">
        <v>37517.370000000003</v>
      </c>
      <c r="H3" s="6">
        <v>30604.530000000002</v>
      </c>
      <c r="I3" s="28">
        <v>36124.11</v>
      </c>
      <c r="J3" s="28">
        <v>30017.460000000003</v>
      </c>
      <c r="K3" s="28">
        <v>33972.18</v>
      </c>
      <c r="L3" s="28">
        <v>36699.630000000005</v>
      </c>
      <c r="M3" s="28">
        <v>32741.280000000002</v>
      </c>
      <c r="N3" s="28">
        <v>33359.700000000004</v>
      </c>
      <c r="O3" s="28">
        <v>36223.440000000002</v>
      </c>
      <c r="P3" s="28">
        <v>31897.47</v>
      </c>
      <c r="Q3" s="28">
        <v>30944.760000000002</v>
      </c>
    </row>
    <row r="4" spans="1:17">
      <c r="D4" s="26">
        <v>40300</v>
      </c>
      <c r="E4" t="s">
        <v>17</v>
      </c>
      <c r="F4" s="6">
        <f t="shared" ref="F4:Q4" si="0">F2*0.2</f>
        <v>19947.600000000002</v>
      </c>
      <c r="G4" s="6">
        <f t="shared" si="0"/>
        <v>22737.800000000003</v>
      </c>
      <c r="H4" s="6">
        <f t="shared" si="0"/>
        <v>18548.2</v>
      </c>
      <c r="I4" s="28">
        <f t="shared" si="0"/>
        <v>21893.4</v>
      </c>
      <c r="J4" s="28">
        <f t="shared" si="0"/>
        <v>18192.400000000001</v>
      </c>
      <c r="K4" s="28">
        <f t="shared" si="0"/>
        <v>20589.2</v>
      </c>
      <c r="L4" s="28">
        <f t="shared" si="0"/>
        <v>22242.2</v>
      </c>
      <c r="M4" s="28">
        <f t="shared" si="0"/>
        <v>19843.2</v>
      </c>
      <c r="N4" s="28">
        <f t="shared" si="0"/>
        <v>20218</v>
      </c>
      <c r="O4" s="28">
        <f t="shared" si="0"/>
        <v>21953.600000000002</v>
      </c>
      <c r="P4" s="28">
        <f t="shared" si="0"/>
        <v>19331.8</v>
      </c>
      <c r="Q4" s="28">
        <f t="shared" si="0"/>
        <v>18754.400000000001</v>
      </c>
    </row>
    <row r="5" spans="1:17">
      <c r="D5" s="26">
        <v>40400</v>
      </c>
      <c r="E5" t="s">
        <v>18</v>
      </c>
      <c r="F5" s="6">
        <v>2992.14</v>
      </c>
      <c r="G5" s="6">
        <v>5684.45</v>
      </c>
      <c r="H5" s="6">
        <v>3709.64</v>
      </c>
      <c r="I5" s="28">
        <v>3284.01</v>
      </c>
      <c r="J5" s="28">
        <v>5457.72</v>
      </c>
      <c r="K5" s="28">
        <v>3088.38</v>
      </c>
      <c r="L5" s="28">
        <v>4448.4399999999996</v>
      </c>
      <c r="M5" s="28">
        <v>3968.64</v>
      </c>
      <c r="N5" s="28">
        <v>4043.6</v>
      </c>
      <c r="O5" s="28">
        <v>3293.04</v>
      </c>
      <c r="P5" s="28">
        <v>6766.13</v>
      </c>
      <c r="Q5" s="28">
        <v>2813.16</v>
      </c>
    </row>
    <row r="10" spans="1:17">
      <c r="A10" s="7" t="s">
        <v>19</v>
      </c>
    </row>
    <row r="11" spans="1:17">
      <c r="A11" t="s">
        <v>35</v>
      </c>
      <c r="B11" t="s">
        <v>36</v>
      </c>
    </row>
  </sheetData>
  <conditionalFormatting sqref="D2:D5">
    <cfRule type="cellIs" dxfId="57" priority="2" stopIfTrue="1" operator="equal">
      <formula>VALUE($A$2)</formula>
    </cfRule>
  </conditionalFormatting>
  <conditionalFormatting sqref="F2:Q5">
    <cfRule type="cellIs" dxfId="56" priority="1" stopIfTrue="1" operator="equal">
      <formula>$B$2</formula>
    </cfRule>
  </conditionalFormatting>
  <pageMargins left="0.7" right="0.7" top="0.75" bottom="0.75" header="0.3" footer="0.3"/>
  <pageSetup orientation="portrait" horizontalDpi="200" verticalDpi="2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B356B-C87B-4DCD-A198-919A68EBF0D7}">
  <dimension ref="A1:Q16"/>
  <sheetViews>
    <sheetView showGridLines="0" zoomScaleNormal="100" workbookViewId="0"/>
  </sheetViews>
  <sheetFormatPr defaultColWidth="13.5703125" defaultRowHeight="15"/>
  <cols>
    <col min="1" max="1" width="9.7109375" bestFit="1" customWidth="1"/>
    <col min="2" max="2" width="10.5703125" customWidth="1"/>
    <col min="3" max="3" width="2.5703125" customWidth="1"/>
    <col min="4" max="4" width="9.5703125" bestFit="1" customWidth="1"/>
    <col min="5" max="5" width="15.140625" bestFit="1" customWidth="1"/>
    <col min="6" max="6" width="8" bestFit="1" customWidth="1"/>
    <col min="7" max="7" width="9.140625" bestFit="1" customWidth="1"/>
    <col min="8" max="8" width="8" bestFit="1" customWidth="1"/>
    <col min="9" max="9" width="9.140625" bestFit="1" customWidth="1"/>
    <col min="10" max="17" width="9.7109375" customWidth="1"/>
    <col min="18" max="241" width="9.140625" customWidth="1"/>
    <col min="242" max="242" width="13.5703125" bestFit="1" customWidth="1"/>
  </cols>
  <sheetData>
    <row r="1" spans="1:17">
      <c r="B1" s="2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3" t="s">
        <v>1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  <c r="P1" s="3" t="s">
        <v>13</v>
      </c>
      <c r="Q1" s="3" t="s">
        <v>14</v>
      </c>
    </row>
    <row r="2" spans="1:17">
      <c r="A2" s="4">
        <v>40100</v>
      </c>
      <c r="B2" s="5">
        <f>VLOOKUP(A2,D1:H5,5,FALSE)</f>
        <v>92741</v>
      </c>
      <c r="D2">
        <v>40100</v>
      </c>
      <c r="E2" t="s">
        <v>15</v>
      </c>
      <c r="F2" s="6">
        <v>99738</v>
      </c>
      <c r="G2" s="6">
        <v>113689</v>
      </c>
      <c r="H2" s="6">
        <v>92741</v>
      </c>
      <c r="I2" s="6">
        <v>109467</v>
      </c>
      <c r="J2" s="6">
        <v>90962</v>
      </c>
      <c r="K2" s="6">
        <v>102946</v>
      </c>
      <c r="L2" s="6">
        <v>111211</v>
      </c>
      <c r="M2" s="6">
        <v>99216</v>
      </c>
      <c r="N2" s="6">
        <v>101090</v>
      </c>
      <c r="O2" s="6">
        <v>109768</v>
      </c>
      <c r="P2" s="6">
        <v>96659</v>
      </c>
      <c r="Q2" s="6">
        <v>93772</v>
      </c>
    </row>
    <row r="3" spans="1:17">
      <c r="A3" s="4">
        <v>40100</v>
      </c>
      <c r="B3" s="5">
        <f>VLOOKUP(A3,D1:H5,5,FALSE)</f>
        <v>92741</v>
      </c>
      <c r="D3">
        <v>40200</v>
      </c>
      <c r="E3" t="s">
        <v>16</v>
      </c>
      <c r="F3" s="6">
        <v>32913.54</v>
      </c>
      <c r="G3" s="6">
        <v>37517.370000000003</v>
      </c>
      <c r="H3" s="6">
        <v>30604.530000000002</v>
      </c>
      <c r="I3" s="6">
        <v>36124.11</v>
      </c>
      <c r="J3" s="6">
        <v>30017.460000000003</v>
      </c>
      <c r="K3" s="6">
        <v>33972.18</v>
      </c>
      <c r="L3" s="6">
        <v>36699.630000000005</v>
      </c>
      <c r="M3" s="6">
        <v>32741.280000000002</v>
      </c>
      <c r="N3" s="6">
        <v>33359.700000000004</v>
      </c>
      <c r="O3" s="6">
        <v>36223.440000000002</v>
      </c>
      <c r="P3" s="6">
        <v>31897.47</v>
      </c>
      <c r="Q3" s="6">
        <v>30944.760000000002</v>
      </c>
    </row>
    <row r="4" spans="1:17">
      <c r="A4" s="22"/>
      <c r="B4" s="23"/>
      <c r="D4">
        <v>40300</v>
      </c>
      <c r="E4" t="s">
        <v>17</v>
      </c>
      <c r="F4" s="6">
        <f t="shared" ref="F4:Q4" si="0">F2*0.2</f>
        <v>19947.600000000002</v>
      </c>
      <c r="G4" s="6">
        <f t="shared" si="0"/>
        <v>22737.800000000003</v>
      </c>
      <c r="H4" s="6">
        <f t="shared" si="0"/>
        <v>18548.2</v>
      </c>
      <c r="I4" s="6">
        <f t="shared" si="0"/>
        <v>21893.4</v>
      </c>
      <c r="J4" s="6">
        <f t="shared" si="0"/>
        <v>18192.400000000001</v>
      </c>
      <c r="K4" s="6">
        <f t="shared" si="0"/>
        <v>20589.2</v>
      </c>
      <c r="L4" s="6">
        <f t="shared" si="0"/>
        <v>22242.2</v>
      </c>
      <c r="M4" s="6">
        <f t="shared" si="0"/>
        <v>19843.2</v>
      </c>
      <c r="N4" s="6">
        <f t="shared" si="0"/>
        <v>20218</v>
      </c>
      <c r="O4" s="6">
        <f t="shared" si="0"/>
        <v>21953.600000000002</v>
      </c>
      <c r="P4" s="6">
        <f t="shared" si="0"/>
        <v>19331.8</v>
      </c>
      <c r="Q4" s="6">
        <f t="shared" si="0"/>
        <v>18754.400000000001</v>
      </c>
    </row>
    <row r="5" spans="1:17">
      <c r="A5" s="22"/>
      <c r="D5">
        <v>40400</v>
      </c>
      <c r="E5" t="s">
        <v>18</v>
      </c>
      <c r="F5" s="6">
        <v>2992.14</v>
      </c>
      <c r="G5" s="6">
        <v>5684.45</v>
      </c>
      <c r="H5" s="6">
        <v>3709.64</v>
      </c>
      <c r="I5" s="6">
        <v>3284.01</v>
      </c>
      <c r="J5" s="6">
        <v>5457.72</v>
      </c>
      <c r="K5" s="6">
        <v>3088.38</v>
      </c>
      <c r="L5" s="6">
        <v>4448.4399999999996</v>
      </c>
      <c r="M5" s="6">
        <v>3968.64</v>
      </c>
      <c r="N5" s="6">
        <v>4043.6</v>
      </c>
      <c r="O5" s="6">
        <v>3293.04</v>
      </c>
      <c r="P5" s="6">
        <v>6766.13</v>
      </c>
      <c r="Q5" s="6">
        <v>2813.16</v>
      </c>
    </row>
    <row r="10" spans="1:17">
      <c r="B10" s="24"/>
    </row>
    <row r="15" spans="1:17">
      <c r="A15" s="7" t="s">
        <v>19</v>
      </c>
    </row>
    <row r="16" spans="1:17">
      <c r="A16" t="s">
        <v>37</v>
      </c>
      <c r="B16" t="s">
        <v>38</v>
      </c>
    </row>
  </sheetData>
  <conditionalFormatting sqref="D2:D5">
    <cfRule type="cellIs" dxfId="55" priority="4" stopIfTrue="1" operator="equal">
      <formula>$A$3</formula>
    </cfRule>
    <cfRule type="expression" dxfId="54" priority="5">
      <formula>AND(D2=$A$2,$B$3&lt;&gt;0,$B$2&lt;&gt;$B$3)</formula>
    </cfRule>
  </conditionalFormatting>
  <conditionalFormatting sqref="D2:Q5">
    <cfRule type="cellIs" dxfId="53" priority="3" stopIfTrue="1" operator="equal">
      <formula>$B$3</formula>
    </cfRule>
  </conditionalFormatting>
  <conditionalFormatting sqref="F2:Q5">
    <cfRule type="expression" dxfId="52" priority="2">
      <formula>AND(F2=$B$2,$B$3&lt;&gt;0,$B$2&lt;&gt;$B$3)</formula>
    </cfRule>
  </conditionalFormatting>
  <conditionalFormatting sqref="A2">
    <cfRule type="expression" dxfId="51" priority="1">
      <formula>ISERROR($B$2)</formula>
    </cfRule>
  </conditionalFormatting>
  <pageMargins left="0.7" right="0.7" top="0.75" bottom="0.75" header="0.3" footer="0.3"/>
  <pageSetup orientation="portrait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BB719-5D1F-4A00-B101-F2C77857F18A}">
  <dimension ref="A1:Q16"/>
  <sheetViews>
    <sheetView zoomScaleNormal="100" workbookViewId="0">
      <selection activeCell="E2" sqref="E2"/>
    </sheetView>
  </sheetViews>
  <sheetFormatPr defaultRowHeight="15"/>
  <cols>
    <col min="1" max="2" width="9.7109375" customWidth="1"/>
    <col min="3" max="3" width="3.140625" customWidth="1"/>
    <col min="4" max="4" width="9.5703125" bestFit="1" customWidth="1"/>
    <col min="5" max="5" width="15.140625" bestFit="1" customWidth="1"/>
    <col min="6" max="6" width="9.7109375" customWidth="1"/>
    <col min="7" max="7" width="10.7109375" bestFit="1" customWidth="1"/>
    <col min="8" max="8" width="11.7109375" bestFit="1" customWidth="1"/>
    <col min="9" max="9" width="10.7109375" bestFit="1" customWidth="1"/>
    <col min="10" max="11" width="11.7109375" bestFit="1" customWidth="1"/>
    <col min="12" max="12" width="10.7109375" bestFit="1" customWidth="1"/>
    <col min="13" max="14" width="11.7109375" bestFit="1" customWidth="1"/>
    <col min="15" max="16" width="10.7109375" bestFit="1" customWidth="1"/>
  </cols>
  <sheetData>
    <row r="1" spans="1:17">
      <c r="A1" s="1"/>
      <c r="B1" s="2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3" t="s">
        <v>1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  <c r="P1" s="3" t="s">
        <v>13</v>
      </c>
      <c r="Q1" s="3" t="s">
        <v>14</v>
      </c>
    </row>
    <row r="2" spans="1:17">
      <c r="A2" s="4">
        <f>A3</f>
        <v>40100</v>
      </c>
      <c r="B2" s="5" t="e">
        <f>VLOOKUP(A2,$D$1:$H$5,6,0)</f>
        <v>#REF!</v>
      </c>
      <c r="D2">
        <v>40100</v>
      </c>
      <c r="E2" t="s">
        <v>15</v>
      </c>
      <c r="F2" s="6">
        <v>99738</v>
      </c>
      <c r="G2" s="6">
        <v>113689</v>
      </c>
      <c r="H2" s="6">
        <v>92741</v>
      </c>
      <c r="I2" s="6">
        <v>109467</v>
      </c>
      <c r="J2" s="6">
        <v>90962</v>
      </c>
      <c r="K2" s="6">
        <v>102946</v>
      </c>
      <c r="L2" s="6">
        <v>111211</v>
      </c>
      <c r="M2" s="6">
        <v>99216</v>
      </c>
      <c r="N2" s="6">
        <v>101090</v>
      </c>
      <c r="O2" s="6">
        <v>109768</v>
      </c>
      <c r="P2" s="6">
        <v>96659</v>
      </c>
      <c r="Q2" s="6">
        <v>93772</v>
      </c>
    </row>
    <row r="3" spans="1:17">
      <c r="A3" s="4">
        <v>40100</v>
      </c>
      <c r="B3" s="5">
        <f>VLOOKUP(A3,D1:H5,5,0)</f>
        <v>92741</v>
      </c>
      <c r="D3">
        <v>40200</v>
      </c>
      <c r="E3" t="s">
        <v>16</v>
      </c>
      <c r="F3" s="6">
        <v>32913.54</v>
      </c>
      <c r="G3" s="6">
        <v>37517.370000000003</v>
      </c>
      <c r="H3" s="6">
        <v>30604.530000000002</v>
      </c>
      <c r="I3" s="6">
        <v>36124.11</v>
      </c>
      <c r="J3" s="6">
        <v>30017.460000000003</v>
      </c>
      <c r="K3" s="6">
        <v>33972.18</v>
      </c>
      <c r="L3" s="6">
        <v>36699.630000000005</v>
      </c>
      <c r="M3" s="6">
        <v>32741.280000000002</v>
      </c>
      <c r="N3" s="6">
        <v>33359.700000000004</v>
      </c>
      <c r="O3" s="6">
        <v>36223.440000000002</v>
      </c>
      <c r="P3" s="6">
        <v>31897.47</v>
      </c>
      <c r="Q3" s="6">
        <v>30944.760000000002</v>
      </c>
    </row>
    <row r="4" spans="1:17">
      <c r="A4" s="22"/>
      <c r="B4" s="23"/>
      <c r="D4">
        <v>40300</v>
      </c>
      <c r="E4" t="s">
        <v>17</v>
      </c>
      <c r="F4" s="6">
        <f t="shared" ref="F4:Q4" si="0">F2*0.2</f>
        <v>19947.600000000002</v>
      </c>
      <c r="G4" s="6">
        <f t="shared" si="0"/>
        <v>22737.800000000003</v>
      </c>
      <c r="H4" s="6">
        <f t="shared" si="0"/>
        <v>18548.2</v>
      </c>
      <c r="I4" s="6">
        <f t="shared" si="0"/>
        <v>21893.4</v>
      </c>
      <c r="J4" s="6">
        <f t="shared" si="0"/>
        <v>18192.400000000001</v>
      </c>
      <c r="K4" s="6">
        <f t="shared" si="0"/>
        <v>20589.2</v>
      </c>
      <c r="L4" s="6">
        <f t="shared" si="0"/>
        <v>22242.2</v>
      </c>
      <c r="M4" s="6">
        <f t="shared" si="0"/>
        <v>19843.2</v>
      </c>
      <c r="N4" s="6">
        <f t="shared" si="0"/>
        <v>20218</v>
      </c>
      <c r="O4" s="6">
        <f t="shared" si="0"/>
        <v>21953.600000000002</v>
      </c>
      <c r="P4" s="6">
        <f t="shared" si="0"/>
        <v>19331.8</v>
      </c>
      <c r="Q4" s="6">
        <f t="shared" si="0"/>
        <v>18754.400000000001</v>
      </c>
    </row>
    <row r="5" spans="1:17">
      <c r="D5">
        <v>40400</v>
      </c>
      <c r="E5" t="s">
        <v>18</v>
      </c>
      <c r="F5" s="6">
        <v>2992.14</v>
      </c>
      <c r="G5" s="6">
        <v>5684.45</v>
      </c>
      <c r="H5" s="6">
        <v>3709.64</v>
      </c>
      <c r="I5" s="6">
        <v>3284.01</v>
      </c>
      <c r="J5" s="6">
        <v>5457.72</v>
      </c>
      <c r="K5" s="6">
        <v>3088.38</v>
      </c>
      <c r="L5" s="6">
        <v>4448.4399999999996</v>
      </c>
      <c r="M5" s="6">
        <v>3968.64</v>
      </c>
      <c r="N5" s="6">
        <v>4043.6</v>
      </c>
      <c r="O5" s="6">
        <v>3293.04</v>
      </c>
      <c r="P5" s="6">
        <v>6766.13</v>
      </c>
      <c r="Q5" s="6">
        <v>2813.16</v>
      </c>
    </row>
    <row r="10" spans="1:17">
      <c r="B10" s="24"/>
    </row>
    <row r="15" spans="1:17">
      <c r="A15" s="7" t="s">
        <v>19</v>
      </c>
    </row>
    <row r="16" spans="1:17">
      <c r="A16" t="s">
        <v>39</v>
      </c>
      <c r="B16" t="s">
        <v>40</v>
      </c>
    </row>
  </sheetData>
  <conditionalFormatting sqref="D2:D5">
    <cfRule type="cellIs" dxfId="50" priority="1" stopIfTrue="1" operator="equal">
      <formula>$A$3</formula>
    </cfRule>
  </conditionalFormatting>
  <conditionalFormatting sqref="D2:Q5">
    <cfRule type="cellIs" dxfId="49" priority="2" stopIfTrue="1" operator="equal">
      <formula>$B$2</formula>
    </cfRule>
  </conditionalFormatting>
  <conditionalFormatting sqref="F2:Q5">
    <cfRule type="cellIs" dxfId="48" priority="3" stopIfTrue="1" operator="equal">
      <formula>B2</formula>
    </cfRule>
  </conditionalFormatting>
  <pageMargins left="0.7" right="0.7" top="0.75" bottom="0.75" header="0.3" footer="0.3"/>
  <pageSetup orientation="portrait" horizontalDpi="200" verticalDpi="2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3FFA5-5B42-41B3-8968-E11E7320E050}">
  <dimension ref="A1:Q11"/>
  <sheetViews>
    <sheetView zoomScaleNormal="100" workbookViewId="0">
      <selection activeCell="N31" sqref="N31"/>
    </sheetView>
  </sheetViews>
  <sheetFormatPr defaultRowHeight="15"/>
  <cols>
    <col min="1" max="2" width="9.7109375" customWidth="1"/>
    <col min="3" max="3" width="3.140625" customWidth="1"/>
    <col min="4" max="4" width="9.5703125" bestFit="1" customWidth="1"/>
    <col min="5" max="5" width="17.7109375" bestFit="1" customWidth="1"/>
    <col min="6" max="17" width="9.7109375" customWidth="1"/>
  </cols>
  <sheetData>
    <row r="1" spans="1:17">
      <c r="A1" s="1" t="s">
        <v>0</v>
      </c>
      <c r="B1" s="2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3" t="s">
        <v>1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  <c r="P1" s="3" t="s">
        <v>13</v>
      </c>
      <c r="Q1" s="3" t="s">
        <v>14</v>
      </c>
    </row>
    <row r="2" spans="1:17">
      <c r="A2" s="4">
        <v>40100</v>
      </c>
      <c r="B2" s="29">
        <f>IFERROR(VLOOKUP(A2,$D$1:$H$5,6,0),0)</f>
        <v>0</v>
      </c>
      <c r="D2">
        <v>40100</v>
      </c>
      <c r="E2" t="s">
        <v>15</v>
      </c>
      <c r="F2" s="6">
        <v>99738</v>
      </c>
      <c r="G2" s="6">
        <v>113689</v>
      </c>
      <c r="H2" s="6">
        <v>92741</v>
      </c>
      <c r="I2" s="6">
        <v>109467</v>
      </c>
      <c r="J2" s="6">
        <v>90962</v>
      </c>
      <c r="K2" s="6">
        <v>102946</v>
      </c>
      <c r="L2" s="6">
        <v>111211</v>
      </c>
      <c r="M2" s="6">
        <v>99216</v>
      </c>
      <c r="N2" s="6">
        <v>101090</v>
      </c>
      <c r="O2" s="6">
        <v>109768</v>
      </c>
      <c r="P2" s="6">
        <v>96659</v>
      </c>
      <c r="Q2" s="6">
        <v>93772</v>
      </c>
    </row>
    <row r="3" spans="1:17">
      <c r="A3" s="4">
        <v>40100</v>
      </c>
      <c r="B3" s="29" t="e">
        <f>_xlfn.IFNA(VLOOKUP(A3,$D$1:$H$5,6,0),0)</f>
        <v>#REF!</v>
      </c>
      <c r="D3">
        <v>40200</v>
      </c>
      <c r="E3" t="s">
        <v>16</v>
      </c>
      <c r="F3" s="6">
        <v>32913.54</v>
      </c>
      <c r="G3" s="6">
        <v>37517.370000000003</v>
      </c>
      <c r="H3" s="6">
        <v>30604.530000000002</v>
      </c>
      <c r="I3" s="6">
        <v>36124.11</v>
      </c>
      <c r="J3" s="6">
        <v>30017.460000000003</v>
      </c>
      <c r="K3" s="6">
        <v>33972.18</v>
      </c>
      <c r="L3" s="6">
        <v>36699.630000000005</v>
      </c>
      <c r="M3" s="6">
        <v>32741.280000000002</v>
      </c>
      <c r="N3" s="6">
        <v>33359.700000000004</v>
      </c>
      <c r="O3" s="6">
        <v>36223.440000000002</v>
      </c>
      <c r="P3" s="6">
        <v>31897.47</v>
      </c>
      <c r="Q3" s="6">
        <v>30944.760000000002</v>
      </c>
    </row>
    <row r="4" spans="1:17">
      <c r="A4" s="22"/>
      <c r="B4" s="23"/>
      <c r="D4">
        <v>40300</v>
      </c>
      <c r="E4" t="s">
        <v>17</v>
      </c>
      <c r="F4" s="6">
        <f t="shared" ref="F4:Q4" si="0">F2*0.2</f>
        <v>19947.600000000002</v>
      </c>
      <c r="G4" s="6">
        <f t="shared" si="0"/>
        <v>22737.800000000003</v>
      </c>
      <c r="H4" s="6">
        <f t="shared" si="0"/>
        <v>18548.2</v>
      </c>
      <c r="I4" s="6">
        <f t="shared" si="0"/>
        <v>21893.4</v>
      </c>
      <c r="J4" s="6">
        <f t="shared" si="0"/>
        <v>18192.400000000001</v>
      </c>
      <c r="K4" s="6">
        <f t="shared" si="0"/>
        <v>20589.2</v>
      </c>
      <c r="L4" s="6">
        <f t="shared" si="0"/>
        <v>22242.2</v>
      </c>
      <c r="M4" s="6">
        <f t="shared" si="0"/>
        <v>19843.2</v>
      </c>
      <c r="N4" s="6">
        <f t="shared" si="0"/>
        <v>20218</v>
      </c>
      <c r="O4" s="6">
        <f t="shared" si="0"/>
        <v>21953.600000000002</v>
      </c>
      <c r="P4" s="6">
        <f t="shared" si="0"/>
        <v>19331.8</v>
      </c>
      <c r="Q4" s="6">
        <f t="shared" si="0"/>
        <v>18754.400000000001</v>
      </c>
    </row>
    <row r="5" spans="1:17">
      <c r="D5">
        <v>40400</v>
      </c>
      <c r="E5" t="s">
        <v>18</v>
      </c>
      <c r="F5" s="6">
        <v>2992.14</v>
      </c>
      <c r="G5" s="6">
        <v>5684.45</v>
      </c>
      <c r="H5" s="6">
        <v>3709.64</v>
      </c>
      <c r="I5" s="6">
        <v>3284.01</v>
      </c>
      <c r="J5" s="6">
        <v>5457.72</v>
      </c>
      <c r="K5" s="6">
        <v>3088.38</v>
      </c>
      <c r="L5" s="6">
        <v>4448.4399999999996</v>
      </c>
      <c r="M5" s="6">
        <v>3968.64</v>
      </c>
      <c r="N5" s="6">
        <v>4043.6</v>
      </c>
      <c r="O5" s="6">
        <v>3293.04</v>
      </c>
      <c r="P5" s="6">
        <v>6766.13</v>
      </c>
      <c r="Q5" s="6">
        <v>2813.16</v>
      </c>
    </row>
    <row r="10" spans="1:17">
      <c r="A10" s="7" t="s">
        <v>19</v>
      </c>
    </row>
    <row r="11" spans="1:17">
      <c r="A11" t="s">
        <v>41</v>
      </c>
      <c r="B11" t="s">
        <v>42</v>
      </c>
    </row>
  </sheetData>
  <conditionalFormatting sqref="D2:Q5">
    <cfRule type="cellIs" dxfId="47" priority="1" stopIfTrue="1" operator="equal">
      <formula>$B$2</formula>
    </cfRule>
  </conditionalFormatting>
  <conditionalFormatting sqref="F2:Q5">
    <cfRule type="cellIs" dxfId="46" priority="4" stopIfTrue="1" operator="equal">
      <formula>B2</formula>
    </cfRule>
  </conditionalFormatting>
  <conditionalFormatting sqref="F2:Q5">
    <cfRule type="cellIs" dxfId="45" priority="3" stopIfTrue="1" operator="equal">
      <formula>$B$2</formula>
    </cfRule>
  </conditionalFormatting>
  <conditionalFormatting sqref="D2:D5">
    <cfRule type="cellIs" dxfId="44" priority="2" stopIfTrue="1" operator="equal">
      <formula>$A$2</formula>
    </cfRule>
  </conditionalFormatting>
  <pageMargins left="0.7" right="0.7" top="0.75" bottom="0.75" header="0.3" footer="0.3"/>
  <pageSetup orientation="portrait" horizontalDpi="200" verticalDpi="2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Ringstrom</dc:creator>
  <cp:keywords/>
  <dc:description/>
  <cp:lastModifiedBy>David Ringstrom</cp:lastModifiedBy>
  <cp:revision/>
  <dcterms:created xsi:type="dcterms:W3CDTF">2022-01-21T18:40:12Z</dcterms:created>
  <dcterms:modified xsi:type="dcterms:W3CDTF">2022-02-08T18:34:06Z</dcterms:modified>
  <cp:category/>
  <cp:contentStatus/>
</cp:coreProperties>
</file>